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54805fanni\Desktop\Nuova cartella\"/>
    </mc:Choice>
  </mc:AlternateContent>
  <bookViews>
    <workbookView xWindow="0" yWindow="0" windowWidth="28800" windowHeight="12330" tabRatio="854" activeTab="1"/>
  </bookViews>
  <sheets>
    <sheet name="POPOLAZIONE" sheetId="25" r:id="rId1"/>
    <sheet name="00 - BUDGET" sheetId="2" r:id="rId2"/>
    <sheet name="01 - FATTURATO" sheetId="11" r:id="rId3"/>
    <sheet name="02 - CAPACITA" sheetId="14" r:id="rId4"/>
    <sheet name="03_1 - CAPILLARIZZAZIONE" sheetId="18" r:id="rId5"/>
    <sheet name="03 - CAPILLARIZZAZIONE" sheetId="17" r:id="rId6"/>
    <sheet name="04 - TOTALE" sheetId="16" r:id="rId7"/>
  </sheets>
  <definedNames>
    <definedName name="_xlnm._FilterDatabase" localSheetId="2" hidden="1">'01 - FATTURATO'!$A$1:$E$4</definedName>
    <definedName name="_xlnm._FilterDatabase" localSheetId="3" hidden="1">'02 - CAPACITA'!$A$1:$E$4</definedName>
    <definedName name="_xlnm._FilterDatabase" localSheetId="5" hidden="1">'03 - CAPILLARIZZAZIONE'!$A$1:$C$4</definedName>
    <definedName name="_xlnm._FilterDatabase" localSheetId="4" hidden="1">'03_1 - CAPILLARIZZAZIONE'!$A$1:$M$5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D3" i="11"/>
  <c r="D3" i="14" l="1"/>
  <c r="D2" i="14"/>
  <c r="D4" i="14"/>
  <c r="D2" i="11"/>
  <c r="D4" i="11"/>
  <c r="B10" i="25"/>
  <c r="C3" i="25" l="1"/>
  <c r="C4" i="25"/>
  <c r="C5" i="25"/>
  <c r="C6" i="25"/>
  <c r="C7" i="25"/>
  <c r="C8" i="25"/>
  <c r="C9" i="25"/>
  <c r="C2" i="25"/>
  <c r="D2" i="2" l="1"/>
  <c r="C6" i="2" l="1"/>
  <c r="C7" i="2"/>
  <c r="C5" i="2"/>
  <c r="M2" i="18" l="1"/>
  <c r="C3" i="17" s="1"/>
  <c r="M3" i="18"/>
  <c r="M4" i="18"/>
  <c r="M5" i="18"/>
  <c r="C4" i="17" s="1"/>
  <c r="E2" i="14"/>
  <c r="E3" i="14"/>
  <c r="E4" i="14"/>
  <c r="E2" i="11"/>
  <c r="E3" i="11"/>
  <c r="E4" i="11"/>
  <c r="C2" i="17" l="1"/>
  <c r="G4" i="16" l="1"/>
  <c r="G3" i="16"/>
  <c r="G5" i="16"/>
  <c r="F4" i="16"/>
  <c r="F3" i="16"/>
  <c r="F5" i="16"/>
  <c r="H4" i="16" l="1"/>
  <c r="I4" i="16" s="1"/>
  <c r="H5" i="16" l="1"/>
  <c r="I5" i="16" s="1"/>
  <c r="H3" i="16"/>
  <c r="I3" i="16" l="1"/>
</calcChain>
</file>

<file path=xl/sharedStrings.xml><?xml version="1.0" encoding="utf-8"?>
<sst xmlns="http://schemas.openxmlformats.org/spreadsheetml/2006/main" count="104" uniqueCount="46">
  <si>
    <t>BUDGET</t>
  </si>
  <si>
    <t>FATTURATO</t>
  </si>
  <si>
    <t>ENTE GIURIDICO</t>
  </si>
  <si>
    <t>CAPACITA'</t>
  </si>
  <si>
    <t>TIPOLOGIA</t>
  </si>
  <si>
    <t>CRITERI</t>
  </si>
  <si>
    <t>CAPILLARIZZAZIONE</t>
  </si>
  <si>
    <t>%</t>
  </si>
  <si>
    <t>NUORO</t>
  </si>
  <si>
    <t>CAGLIARI</t>
  </si>
  <si>
    <t>ORISTANO</t>
  </si>
  <si>
    <t>SASSARI</t>
  </si>
  <si>
    <t>ASL</t>
  </si>
  <si>
    <t>Popolazione</t>
  </si>
  <si>
    <t>TOTALE</t>
  </si>
  <si>
    <t>INDICE ABITANTI</t>
  </si>
  <si>
    <t>STRUTTURE STESSO LIVELLO NELL'ASSL</t>
  </si>
  <si>
    <t>STRUTTURE STESSO LIVELLO SARDEGNA</t>
  </si>
  <si>
    <t>INDICE PRESENZA</t>
  </si>
  <si>
    <t>MEDIA INDICI</t>
  </si>
  <si>
    <t>% INDICI</t>
  </si>
  <si>
    <t>BUDGET CAPILLARIZZAZIONE</t>
  </si>
  <si>
    <t>TETTO 2022</t>
  </si>
  <si>
    <t>SULCIS</t>
  </si>
  <si>
    <t>MEDIOCAMPIDANO</t>
  </si>
  <si>
    <t>OGLIASTRA</t>
  </si>
  <si>
    <t>NOME STRUTTURA</t>
  </si>
  <si>
    <t>LIVELLO CONTRATTATO</t>
  </si>
  <si>
    <t>GALLURA</t>
  </si>
  <si>
    <t>PESO</t>
  </si>
  <si>
    <t>BUDGET PER MINORI</t>
  </si>
  <si>
    <t>SULCIS
SRP2 MINORI</t>
  </si>
  <si>
    <t>ASSOCIAZIONE CASA EMMAUS IMPRESA SOCIALE MINORI</t>
  </si>
  <si>
    <t>LA TENDA - EMMAUS</t>
  </si>
  <si>
    <t xml:space="preserve">
SRP2 MINORI</t>
  </si>
  <si>
    <t>MINORI</t>
  </si>
  <si>
    <t>ORISTANOSRP1 MINORI</t>
  </si>
  <si>
    <t>AINNANTI S.R.L.</t>
  </si>
  <si>
    <t>COMUNITA' TERAPEUTICA INUS (Ainnanti)</t>
  </si>
  <si>
    <t>SRP1 MINORI</t>
  </si>
  <si>
    <t>ORISTANO
SRP2 MINORI</t>
  </si>
  <si>
    <t>COMUNITA' S'Enna (Ainnanti)</t>
  </si>
  <si>
    <t>CAGLIARISRP1 MINORI</t>
  </si>
  <si>
    <t>PROMOZIONE SOCIETA' COOPERATIVA SOCIALE minori</t>
  </si>
  <si>
    <t>PROMOZIONE SOCIETA' COOPERATIVA SOCIALE (ex CMF)</t>
  </si>
  <si>
    <t>BUDGET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</si>
</sst>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2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4" fillId="0" borderId="0" applyNumberFormat="0" applyFill="0" applyBorder="0" applyProtection="0">
      <alignment horizontal="left"/>
    </xf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43" fontId="0" fillId="0" borderId="0" xfId="1" applyFont="1"/>
    <xf numFmtId="43" fontId="0" fillId="0" borderId="0" xfId="0" applyNumberFormat="1"/>
    <xf numFmtId="0" fontId="3" fillId="0" borderId="1" xfId="0" applyFont="1" applyBorder="1"/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3" fillId="0" borderId="0" xfId="0" applyFont="1"/>
    <xf numFmtId="0" fontId="2" fillId="0" borderId="1" xfId="0" applyFont="1" applyBorder="1"/>
    <xf numFmtId="9" fontId="0" fillId="0" borderId="1" xfId="4" applyFont="1" applyBorder="1"/>
    <xf numFmtId="164" fontId="0" fillId="0" borderId="1" xfId="0" applyNumberFormat="1" applyBorder="1"/>
    <xf numFmtId="10" fontId="0" fillId="0" borderId="0" xfId="4" applyNumberFormat="1" applyFont="1"/>
    <xf numFmtId="2" fontId="0" fillId="0" borderId="0" xfId="0" applyNumberFormat="1"/>
    <xf numFmtId="10" fontId="2" fillId="0" borderId="1" xfId="4" applyNumberFormat="1" applyFont="1" applyBorder="1"/>
    <xf numFmtId="16" fontId="0" fillId="0" borderId="0" xfId="0" applyNumberFormat="1"/>
    <xf numFmtId="4" fontId="0" fillId="0" borderId="0" xfId="0" applyNumberFormat="1"/>
    <xf numFmtId="0" fontId="2" fillId="0" borderId="1" xfId="0" applyFont="1" applyBorder="1" applyAlignment="1"/>
    <xf numFmtId="0" fontId="7" fillId="0" borderId="0" xfId="0" applyFont="1" applyFill="1"/>
    <xf numFmtId="43" fontId="7" fillId="0" borderId="0" xfId="1" applyFont="1" applyFill="1"/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</cellXfs>
  <cellStyles count="8">
    <cellStyle name="Migliaia" xfId="1" builtinId="3"/>
    <cellStyle name="Migliaia 2" xfId="5"/>
    <cellStyle name="Normale" xfId="0" builtinId="0"/>
    <cellStyle name="Normale 2" xfId="2"/>
    <cellStyle name="Normale 3" xfId="6"/>
    <cellStyle name="Percentuale" xfId="4" builtinId="5"/>
    <cellStyle name="Pivot Table Category" xfId="3"/>
    <cellStyle name="Valu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2" sqref="C2"/>
    </sheetView>
  </sheetViews>
  <sheetFormatPr defaultRowHeight="15" x14ac:dyDescent="0.25"/>
  <cols>
    <col min="1" max="1" width="10.42578125" bestFit="1" customWidth="1"/>
    <col min="2" max="2" width="14.7109375" bestFit="1" customWidth="1"/>
  </cols>
  <sheetData>
    <row r="1" spans="1:3" x14ac:dyDescent="0.25">
      <c r="A1" s="7" t="s">
        <v>12</v>
      </c>
      <c r="B1" s="7" t="s">
        <v>13</v>
      </c>
    </row>
    <row r="2" spans="1:3" x14ac:dyDescent="0.25">
      <c r="A2" t="s">
        <v>11</v>
      </c>
      <c r="B2" s="1">
        <v>318295</v>
      </c>
      <c r="C2" s="12">
        <f>B2/B$10</f>
        <v>0.20051177607843707</v>
      </c>
    </row>
    <row r="3" spans="1:3" x14ac:dyDescent="0.25">
      <c r="A3" t="s">
        <v>28</v>
      </c>
      <c r="B3" s="1">
        <v>158221</v>
      </c>
      <c r="C3" s="12">
        <f t="shared" ref="C3:C9" si="0">B3/B$10</f>
        <v>9.967223400589513E-2</v>
      </c>
    </row>
    <row r="4" spans="1:3" x14ac:dyDescent="0.25">
      <c r="A4" t="s">
        <v>8</v>
      </c>
      <c r="B4" s="1">
        <v>146725</v>
      </c>
      <c r="C4" s="12">
        <f t="shared" si="0"/>
        <v>9.2430262319887768E-2</v>
      </c>
    </row>
    <row r="5" spans="1:3" x14ac:dyDescent="0.25">
      <c r="A5" t="s">
        <v>25</v>
      </c>
      <c r="B5" s="1">
        <v>54829</v>
      </c>
      <c r="C5" s="12">
        <f t="shared" si="0"/>
        <v>3.4539845648233952E-2</v>
      </c>
    </row>
    <row r="6" spans="1:3" x14ac:dyDescent="0.25">
      <c r="A6" t="s">
        <v>10</v>
      </c>
      <c r="B6" s="1">
        <v>152426</v>
      </c>
      <c r="C6" s="12">
        <f t="shared" si="0"/>
        <v>9.6021640241071474E-2</v>
      </c>
    </row>
    <row r="7" spans="1:3" x14ac:dyDescent="0.25">
      <c r="A7" t="s">
        <v>24</v>
      </c>
      <c r="B7" s="1">
        <v>92660</v>
      </c>
      <c r="C7" s="12">
        <f t="shared" si="0"/>
        <v>5.837170289017414E-2</v>
      </c>
    </row>
    <row r="8" spans="1:3" x14ac:dyDescent="0.25">
      <c r="A8" t="s">
        <v>23</v>
      </c>
      <c r="B8" s="1">
        <v>119086</v>
      </c>
      <c r="C8" s="12">
        <f t="shared" si="0"/>
        <v>7.5018914422396693E-2</v>
      </c>
    </row>
    <row r="9" spans="1:3" x14ac:dyDescent="0.25">
      <c r="A9" t="s">
        <v>9</v>
      </c>
      <c r="B9" s="1">
        <v>545171</v>
      </c>
      <c r="C9" s="12">
        <f t="shared" si="0"/>
        <v>0.34343362439390379</v>
      </c>
    </row>
    <row r="10" spans="1:3" x14ac:dyDescent="0.25">
      <c r="A10" t="s">
        <v>14</v>
      </c>
      <c r="B10" s="1">
        <f>SUM(B2:B9)</f>
        <v>1587413</v>
      </c>
      <c r="C1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85" zoomScaleNormal="85" workbookViewId="0">
      <selection activeCell="D2" sqref="D2"/>
    </sheetView>
  </sheetViews>
  <sheetFormatPr defaultRowHeight="15" x14ac:dyDescent="0.25"/>
  <cols>
    <col min="1" max="1" width="53.7109375" bestFit="1" customWidth="1"/>
    <col min="2" max="2" width="15.7109375" bestFit="1" customWidth="1"/>
    <col min="3" max="3" width="20.42578125" bestFit="1" customWidth="1"/>
    <col min="4" max="4" width="24" bestFit="1" customWidth="1"/>
    <col min="5" max="5" width="14.7109375" bestFit="1" customWidth="1"/>
    <col min="6" max="6" width="18.85546875" bestFit="1" customWidth="1"/>
  </cols>
  <sheetData>
    <row r="1" spans="1:6" ht="15.75" x14ac:dyDescent="0.25">
      <c r="A1" s="3"/>
      <c r="B1" s="16" t="s">
        <v>3</v>
      </c>
      <c r="C1" s="8" t="s">
        <v>7</v>
      </c>
      <c r="D1" s="16" t="s">
        <v>30</v>
      </c>
    </row>
    <row r="2" spans="1:6" x14ac:dyDescent="0.25">
      <c r="A2" s="4" t="s">
        <v>30</v>
      </c>
      <c r="B2" s="5">
        <f ca="1">SUMIF('02 - CAPACITA'!B2:B9,"MINORI",'02 - CAPACITA'!C2:C4)</f>
        <v>2949930</v>
      </c>
      <c r="C2" s="9">
        <v>0.84</v>
      </c>
      <c r="D2" s="6">
        <f ca="1">B2*C2</f>
        <v>2477941.1999999997</v>
      </c>
      <c r="E2" s="2"/>
      <c r="F2" s="2"/>
    </row>
    <row r="4" spans="1:6" ht="15.75" x14ac:dyDescent="0.25">
      <c r="A4" s="16" t="s">
        <v>5</v>
      </c>
      <c r="B4" s="16" t="s">
        <v>29</v>
      </c>
      <c r="C4" s="8" t="s">
        <v>0</v>
      </c>
    </row>
    <row r="5" spans="1:6" x14ac:dyDescent="0.25">
      <c r="A5" s="4" t="s">
        <v>1</v>
      </c>
      <c r="B5" s="9">
        <v>0.6</v>
      </c>
      <c r="C5" s="6">
        <f ca="1">D$2*B5</f>
        <v>1486764.7199999997</v>
      </c>
      <c r="D5" s="2"/>
      <c r="E5" s="2"/>
    </row>
    <row r="6" spans="1:6" x14ac:dyDescent="0.25">
      <c r="A6" s="4" t="s">
        <v>3</v>
      </c>
      <c r="B6" s="9">
        <v>0.25</v>
      </c>
      <c r="C6" s="6">
        <f ca="1">D$2*B6</f>
        <v>619485.29999999993</v>
      </c>
      <c r="D6" s="2"/>
      <c r="E6" s="2"/>
    </row>
    <row r="7" spans="1:6" x14ac:dyDescent="0.25">
      <c r="A7" s="4" t="s">
        <v>6</v>
      </c>
      <c r="B7" s="9">
        <v>0.15</v>
      </c>
      <c r="C7" s="6">
        <f ca="1">D$2*B7</f>
        <v>371691.17999999993</v>
      </c>
      <c r="D7" s="2"/>
      <c r="E7" s="2"/>
    </row>
    <row r="8" spans="1:6" x14ac:dyDescent="0.25">
      <c r="C8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12" sqref="A12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32" bestFit="1" customWidth="1"/>
    <col min="4" max="4" width="9.7109375" bestFit="1" customWidth="1"/>
    <col min="5" max="5" width="14.7109375" bestFit="1" customWidth="1"/>
  </cols>
  <sheetData>
    <row r="1" spans="1:5" x14ac:dyDescent="0.25">
      <c r="A1" s="7" t="s">
        <v>2</v>
      </c>
      <c r="B1" s="7" t="s">
        <v>4</v>
      </c>
      <c r="C1" s="7" t="s">
        <v>1</v>
      </c>
      <c r="D1" s="7" t="s">
        <v>7</v>
      </c>
      <c r="E1" s="7" t="s">
        <v>0</v>
      </c>
    </row>
    <row r="2" spans="1:5" x14ac:dyDescent="0.25">
      <c r="A2" t="s">
        <v>37</v>
      </c>
      <c r="B2" t="s">
        <v>35</v>
      </c>
      <c r="C2" s="2">
        <v>1127495.44</v>
      </c>
      <c r="D2" s="11">
        <f>C2/SUMIF(B$2:B$28,B2,C$2:C$28)</f>
        <v>0.5737695402650802</v>
      </c>
      <c r="E2" s="1">
        <f ca="1">'00 - BUDGET'!C$5*D2</f>
        <v>853060.30987674056</v>
      </c>
    </row>
    <row r="3" spans="1:5" x14ac:dyDescent="0.25">
      <c r="A3" t="s">
        <v>32</v>
      </c>
      <c r="B3" t="s">
        <v>35</v>
      </c>
      <c r="C3" s="2">
        <v>212071.3</v>
      </c>
      <c r="D3" s="11">
        <f>C3/SUMIF(B$2:B$28,B3,C$2:C$28)</f>
        <v>0.10792066024179921</v>
      </c>
      <c r="E3" s="1">
        <f ca="1">'00 - BUDGET'!C$5*D3</f>
        <v>160452.63020661371</v>
      </c>
    </row>
    <row r="4" spans="1:5" x14ac:dyDescent="0.25">
      <c r="A4" t="s">
        <v>43</v>
      </c>
      <c r="B4" t="s">
        <v>35</v>
      </c>
      <c r="C4" s="2">
        <v>625500</v>
      </c>
      <c r="D4" s="11">
        <f>C4/SUMIF(B$2:B$28,B4,C$2:C$28)</f>
        <v>0.31830979949312055</v>
      </c>
      <c r="E4" s="1">
        <f ca="1">'00 - BUDGET'!C$5*D4</f>
        <v>473251.77991664544</v>
      </c>
    </row>
  </sheetData>
  <autoFilter ref="A1:E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1" sqref="C21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  <col min="5" max="5" width="14.7109375" bestFit="1" customWidth="1"/>
  </cols>
  <sheetData>
    <row r="1" spans="1:5" x14ac:dyDescent="0.25">
      <c r="A1" s="7" t="s">
        <v>2</v>
      </c>
      <c r="B1" s="7" t="s">
        <v>4</v>
      </c>
      <c r="C1" s="7" t="s">
        <v>3</v>
      </c>
      <c r="D1" s="7" t="s">
        <v>7</v>
      </c>
      <c r="E1" s="7" t="s">
        <v>0</v>
      </c>
    </row>
    <row r="2" spans="1:5" x14ac:dyDescent="0.25">
      <c r="A2" t="s">
        <v>37</v>
      </c>
      <c r="B2" t="s">
        <v>35</v>
      </c>
      <c r="C2" s="2">
        <v>1572420</v>
      </c>
      <c r="D2" s="11">
        <f>C2/SUMIF(B$2:B$28,B2,C$2:C$28)</f>
        <v>0.53303637713437269</v>
      </c>
      <c r="E2" s="1">
        <f ca="1">'00 - BUDGET'!C$6*D2</f>
        <v>330208.19999999995</v>
      </c>
    </row>
    <row r="3" spans="1:5" x14ac:dyDescent="0.25">
      <c r="A3" t="s">
        <v>32</v>
      </c>
      <c r="B3" t="s">
        <v>35</v>
      </c>
      <c r="C3" s="2">
        <v>402960</v>
      </c>
      <c r="D3" s="11">
        <f>C3/SUMIF(B$2:B$28,B3,C$2:C$28)</f>
        <v>0.13659985152190052</v>
      </c>
      <c r="E3" s="1">
        <f ca="1">'00 - BUDGET'!C$6*D3</f>
        <v>84621.599999999991</v>
      </c>
    </row>
    <row r="4" spans="1:5" x14ac:dyDescent="0.25">
      <c r="A4" t="s">
        <v>43</v>
      </c>
      <c r="B4" t="s">
        <v>35</v>
      </c>
      <c r="C4" s="2">
        <v>974550</v>
      </c>
      <c r="D4" s="11">
        <f>C4/SUMIF(B$2:B$28,B4,C$2:C$28)</f>
        <v>0.3303637713437268</v>
      </c>
      <c r="E4" s="1">
        <f ca="1">'00 - BUDGET'!C$6*D4</f>
        <v>204655.49999999997</v>
      </c>
    </row>
  </sheetData>
  <autoFilter ref="A1:E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opLeftCell="E1" zoomScale="70" zoomScaleNormal="70" workbookViewId="0">
      <selection activeCell="J12" sqref="J12"/>
    </sheetView>
  </sheetViews>
  <sheetFormatPr defaultRowHeight="15" x14ac:dyDescent="0.25"/>
  <cols>
    <col min="1" max="1" width="42.140625" customWidth="1"/>
    <col min="2" max="2" width="20.7109375" customWidth="1"/>
    <col min="3" max="3" width="64.42578125" bestFit="1" customWidth="1"/>
    <col min="4" max="4" width="72.42578125" bestFit="1" customWidth="1"/>
    <col min="5" max="5" width="52.5703125" bestFit="1" customWidth="1"/>
    <col min="6" max="6" width="15" bestFit="1" customWidth="1"/>
    <col min="7" max="7" width="15.85546875" bestFit="1" customWidth="1"/>
    <col min="8" max="8" width="35.42578125" bestFit="1" customWidth="1"/>
    <col min="9" max="9" width="41.28515625" customWidth="1"/>
    <col min="12" max="12" width="14.42578125" bestFit="1" customWidth="1"/>
    <col min="13" max="13" width="39.7109375" bestFit="1" customWidth="1"/>
  </cols>
  <sheetData>
    <row r="1" spans="1:13" x14ac:dyDescent="0.25">
      <c r="B1" s="7" t="s">
        <v>12</v>
      </c>
      <c r="C1" s="7" t="s">
        <v>2</v>
      </c>
      <c r="D1" s="7" t="s">
        <v>26</v>
      </c>
      <c r="E1" s="7" t="s">
        <v>27</v>
      </c>
      <c r="F1" s="7" t="s">
        <v>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L1" s="7" t="s">
        <v>20</v>
      </c>
      <c r="M1" s="7" t="s">
        <v>21</v>
      </c>
    </row>
    <row r="2" spans="1:13" ht="15.75" x14ac:dyDescent="0.25">
      <c r="A2" t="s">
        <v>31</v>
      </c>
      <c r="B2" t="s">
        <v>23</v>
      </c>
      <c r="C2" t="s">
        <v>32</v>
      </c>
      <c r="D2" t="s">
        <v>33</v>
      </c>
      <c r="E2" t="s">
        <v>34</v>
      </c>
      <c r="F2" t="s">
        <v>35</v>
      </c>
      <c r="G2" s="5">
        <v>7.5013647421077662E-2</v>
      </c>
      <c r="H2" s="4">
        <v>1</v>
      </c>
      <c r="I2" s="4">
        <v>2</v>
      </c>
      <c r="J2" s="4">
        <v>0.5</v>
      </c>
      <c r="K2" s="10">
        <v>0.28750682371053882</v>
      </c>
      <c r="L2" s="13">
        <v>0.22026131273089514</v>
      </c>
      <c r="M2" s="10">
        <f ca="1">'00 - BUDGET'!C$7*L2</f>
        <v>81869.187237295424</v>
      </c>
    </row>
    <row r="3" spans="1:13" ht="15.75" x14ac:dyDescent="0.25">
      <c r="A3" t="s">
        <v>36</v>
      </c>
      <c r="B3" t="s">
        <v>10</v>
      </c>
      <c r="C3" t="s">
        <v>37</v>
      </c>
      <c r="D3" t="s">
        <v>38</v>
      </c>
      <c r="E3" t="s">
        <v>39</v>
      </c>
      <c r="F3" t="s">
        <v>35</v>
      </c>
      <c r="G3" s="5">
        <v>9.6353308461904194E-2</v>
      </c>
      <c r="H3" s="4">
        <v>1</v>
      </c>
      <c r="I3" s="4">
        <v>2</v>
      </c>
      <c r="J3" s="4">
        <v>0.5</v>
      </c>
      <c r="K3" s="10">
        <v>0.29817665423095208</v>
      </c>
      <c r="L3" s="13">
        <v>0.22843555655130796</v>
      </c>
      <c r="M3" s="10">
        <f ca="1">'00 - BUDGET'!C$7*L3</f>
        <v>84907.481568512376</v>
      </c>
    </row>
    <row r="4" spans="1:13" ht="15.75" x14ac:dyDescent="0.25">
      <c r="A4" t="s">
        <v>40</v>
      </c>
      <c r="B4" t="s">
        <v>10</v>
      </c>
      <c r="C4" t="s">
        <v>37</v>
      </c>
      <c r="D4" t="s">
        <v>41</v>
      </c>
      <c r="E4" t="s">
        <v>34</v>
      </c>
      <c r="F4" t="s">
        <v>35</v>
      </c>
      <c r="G4" s="5">
        <v>9.6353308461904194E-2</v>
      </c>
      <c r="H4" s="4">
        <v>1</v>
      </c>
      <c r="I4" s="4">
        <v>2</v>
      </c>
      <c r="J4" s="4">
        <v>0.5</v>
      </c>
      <c r="K4" s="10">
        <v>0.29817665423095208</v>
      </c>
      <c r="L4" s="13">
        <v>0.22843555655130796</v>
      </c>
      <c r="M4" s="10">
        <f ca="1">'00 - BUDGET'!C$7*L4</f>
        <v>84907.481568512376</v>
      </c>
    </row>
    <row r="5" spans="1:13" ht="15.75" x14ac:dyDescent="0.25">
      <c r="A5" t="s">
        <v>42</v>
      </c>
      <c r="B5" t="s">
        <v>9</v>
      </c>
      <c r="C5" t="s">
        <v>43</v>
      </c>
      <c r="D5" t="s">
        <v>44</v>
      </c>
      <c r="E5" t="s">
        <v>39</v>
      </c>
      <c r="F5" t="s">
        <v>35</v>
      </c>
      <c r="G5" s="5">
        <v>0.34287730402429117</v>
      </c>
      <c r="H5" s="4">
        <v>1</v>
      </c>
      <c r="I5" s="4">
        <v>2</v>
      </c>
      <c r="J5" s="4">
        <v>0.5</v>
      </c>
      <c r="K5" s="10">
        <v>0.42143865201214559</v>
      </c>
      <c r="L5" s="13">
        <v>0.32286757416648904</v>
      </c>
      <c r="M5" s="10">
        <f ca="1">'00 - BUDGET'!C$7*L5</f>
        <v>120007.0296256798</v>
      </c>
    </row>
  </sheetData>
  <autoFilter ref="A1:M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8" sqref="B8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</cols>
  <sheetData>
    <row r="1" spans="1:3" x14ac:dyDescent="0.25">
      <c r="A1" s="7" t="s">
        <v>2</v>
      </c>
      <c r="B1" s="7" t="s">
        <v>4</v>
      </c>
      <c r="C1" s="7" t="s">
        <v>0</v>
      </c>
    </row>
    <row r="2" spans="1:3" x14ac:dyDescent="0.25">
      <c r="A2" t="s">
        <v>37</v>
      </c>
      <c r="B2" t="s">
        <v>35</v>
      </c>
      <c r="C2" s="2">
        <f ca="1">SUMIF('03_1 - CAPILLARIZZAZIONE'!C$2:C$48,A2,'03_1 - CAPILLARIZZAZIONE'!M$2:M$48)</f>
        <v>169814.96313702475</v>
      </c>
    </row>
    <row r="3" spans="1:3" x14ac:dyDescent="0.25">
      <c r="A3" t="s">
        <v>32</v>
      </c>
      <c r="B3" t="s">
        <v>35</v>
      </c>
      <c r="C3" s="2">
        <f ca="1">SUMIF('03_1 - CAPILLARIZZAZIONE'!C$2:C$48,A3,'03_1 - CAPILLARIZZAZIONE'!M$2:M$48)</f>
        <v>81869.187237295424</v>
      </c>
    </row>
    <row r="4" spans="1:3" x14ac:dyDescent="0.25">
      <c r="A4" t="s">
        <v>43</v>
      </c>
      <c r="B4" t="s">
        <v>35</v>
      </c>
      <c r="C4" s="2">
        <f ca="1">SUMIF('03_1 - CAPILLARIZZAZIONE'!C$2:C$48,A4,'03_1 - CAPILLARIZZAZIONE'!M$2:M$48)</f>
        <v>120007.0296256798</v>
      </c>
    </row>
  </sheetData>
  <autoFilter ref="A1:C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pane xSplit="1" topLeftCell="D1" activePane="topRight" state="frozen"/>
      <selection pane="topRight" activeCell="I8" sqref="I8"/>
    </sheetView>
  </sheetViews>
  <sheetFormatPr defaultRowHeight="15" x14ac:dyDescent="0.25"/>
  <cols>
    <col min="1" max="1" width="72.42578125" bestFit="1" customWidth="1"/>
    <col min="2" max="2" width="15.28515625" customWidth="1"/>
    <col min="3" max="3" width="15.7109375" bestFit="1" customWidth="1"/>
    <col min="4" max="4" width="15.7109375" customWidth="1"/>
    <col min="5" max="5" width="18.140625" bestFit="1" customWidth="1"/>
    <col min="6" max="7" width="14.7109375" customWidth="1"/>
    <col min="8" max="8" width="18.85546875" bestFit="1" customWidth="1"/>
    <col min="9" max="9" width="26.140625" bestFit="1" customWidth="1"/>
  </cols>
  <sheetData>
    <row r="1" spans="1:9" x14ac:dyDescent="0.25">
      <c r="A1" s="17"/>
      <c r="B1" s="17"/>
      <c r="C1" s="17"/>
      <c r="D1" s="17"/>
      <c r="E1" s="17"/>
      <c r="F1" s="20" t="s">
        <v>5</v>
      </c>
      <c r="G1" s="20"/>
      <c r="H1" s="20"/>
      <c r="I1" s="17"/>
    </row>
    <row r="2" spans="1:9" x14ac:dyDescent="0.25">
      <c r="A2" s="19" t="s">
        <v>2</v>
      </c>
      <c r="B2" s="19" t="s">
        <v>4</v>
      </c>
      <c r="C2" s="19" t="s">
        <v>3</v>
      </c>
      <c r="D2" s="19" t="s">
        <v>1</v>
      </c>
      <c r="E2" s="19" t="s">
        <v>22</v>
      </c>
      <c r="F2" s="19" t="s">
        <v>1</v>
      </c>
      <c r="G2" s="19" t="s">
        <v>3</v>
      </c>
      <c r="H2" s="19" t="s">
        <v>6</v>
      </c>
      <c r="I2" s="19" t="s">
        <v>45</v>
      </c>
    </row>
    <row r="3" spans="1:9" x14ac:dyDescent="0.25">
      <c r="A3" t="s">
        <v>37</v>
      </c>
      <c r="B3" t="s">
        <v>35</v>
      </c>
      <c r="C3" s="18">
        <v>1833629.25</v>
      </c>
      <c r="D3" s="18">
        <v>737728.57</v>
      </c>
      <c r="E3" s="18">
        <v>877345.98</v>
      </c>
      <c r="F3" s="18">
        <f ca="1">VLOOKUP(A3,'01 - FATTURATO'!A$1:E$6,5,0)</f>
        <v>853060.30987674056</v>
      </c>
      <c r="G3" s="18">
        <f ca="1">VLOOKUP(A3,'02 - CAPACITA'!A$1:E$6,5,0)</f>
        <v>330208.19999999995</v>
      </c>
      <c r="H3" s="18">
        <f ca="1">VLOOKUP(A3,'03 - CAPILLARIZZAZIONE'!A$1:C$6,3,0)</f>
        <v>169814.96313702475</v>
      </c>
      <c r="I3" s="18">
        <f t="shared" ref="I3:I5" ca="1" si="0">F3+G3+H3</f>
        <v>1353083.4730137654</v>
      </c>
    </row>
    <row r="4" spans="1:9" x14ac:dyDescent="0.25">
      <c r="A4" t="s">
        <v>32</v>
      </c>
      <c r="B4" t="s">
        <v>35</v>
      </c>
      <c r="C4" s="18">
        <v>763344.4</v>
      </c>
      <c r="D4" s="18">
        <v>37767.023999999998</v>
      </c>
      <c r="E4" s="18">
        <v>256074</v>
      </c>
      <c r="F4" s="18">
        <f ca="1">VLOOKUP(A4,'01 - FATTURATO'!A$1:E$6,5,0)</f>
        <v>160452.63020661371</v>
      </c>
      <c r="G4" s="18">
        <f ca="1">VLOOKUP(A4,'02 - CAPACITA'!A$1:E$6,5,0)</f>
        <v>84621.599999999991</v>
      </c>
      <c r="H4" s="18">
        <f ca="1">VLOOKUP(A4,'03 - CAPILLARIZZAZIONE'!A$1:C$6,3,0)</f>
        <v>81869.187237295424</v>
      </c>
      <c r="I4" s="18">
        <f t="shared" ca="1" si="0"/>
        <v>326943.41744390916</v>
      </c>
    </row>
    <row r="5" spans="1:9" x14ac:dyDescent="0.25">
      <c r="A5" t="s">
        <v>43</v>
      </c>
      <c r="B5" t="s">
        <v>35</v>
      </c>
      <c r="C5" s="18">
        <v>425257.05</v>
      </c>
      <c r="D5" s="18">
        <v>0</v>
      </c>
      <c r="E5" s="18">
        <v>148839.97</v>
      </c>
      <c r="F5" s="18">
        <f ca="1">VLOOKUP(A5,'01 - FATTURATO'!A$1:E$6,5,0)</f>
        <v>473251.77991664544</v>
      </c>
      <c r="G5" s="18">
        <f ca="1">VLOOKUP(A5,'02 - CAPACITA'!A$1:E$6,5,0)</f>
        <v>204655.49999999997</v>
      </c>
      <c r="H5" s="18">
        <f ca="1">VLOOKUP(A5,'03 - CAPILLARIZZAZIONE'!A$1:C$6,3,0)</f>
        <v>120007.0296256798</v>
      </c>
      <c r="I5" s="18">
        <f t="shared" ca="1" si="0"/>
        <v>797914.30954232521</v>
      </c>
    </row>
    <row r="6" spans="1:9" x14ac:dyDescent="0.25">
      <c r="E6" s="2"/>
    </row>
    <row r="7" spans="1:9" x14ac:dyDescent="0.25">
      <c r="A7" s="15"/>
    </row>
    <row r="9" spans="1:9" x14ac:dyDescent="0.25">
      <c r="F9" s="1"/>
    </row>
    <row r="10" spans="1:9" x14ac:dyDescent="0.25">
      <c r="G10" s="14"/>
    </row>
    <row r="11" spans="1:9" x14ac:dyDescent="0.25">
      <c r="E11" s="1"/>
      <c r="F11" s="2"/>
    </row>
  </sheetData>
  <mergeCells count="1"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POPOLAZIONE</vt:lpstr>
      <vt:lpstr>00 - BUDGET</vt:lpstr>
      <vt:lpstr>01 - FATTURATO</vt:lpstr>
      <vt:lpstr>02 - CAPACITA</vt:lpstr>
      <vt:lpstr>03_1 - CAPILLARIZZAZIONE</vt:lpstr>
      <vt:lpstr>03 - CAPILLARIZZAZIONE</vt:lpstr>
      <vt:lpstr>04 - TOTALE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Mocci</dc:creator>
  <cp:lastModifiedBy>Alice Fanni</cp:lastModifiedBy>
  <dcterms:created xsi:type="dcterms:W3CDTF">2022-02-28T06:18:22Z</dcterms:created>
  <dcterms:modified xsi:type="dcterms:W3CDTF">2023-07-31T09:06:48Z</dcterms:modified>
</cp:coreProperties>
</file>