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54805fanni\Desktop\"/>
    </mc:Choice>
  </mc:AlternateContent>
  <bookViews>
    <workbookView xWindow="0" yWindow="0" windowWidth="23040" windowHeight="8904" tabRatio="500"/>
  </bookViews>
  <sheets>
    <sheet name="00-BUDGET" sheetId="1" r:id="rId1"/>
    <sheet name="01-FATTURATO" sheetId="2" r:id="rId2"/>
    <sheet name="02-CAPACITA" sheetId="3" r:id="rId3"/>
    <sheet name="03-CAPILLARIZZAZIONE calc" sheetId="4" r:id="rId4"/>
    <sheet name="03-CAPILLARIZZAZIONE" sheetId="5" r:id="rId5"/>
    <sheet name="04 - TOTALE" sheetId="6" r:id="rId6"/>
  </sheets>
  <definedNames>
    <definedName name="_xlnm._FilterDatabase" localSheetId="3" hidden="1">'03-CAPILLARIZZAZIONE calc'!$A$1:$O$51</definedName>
    <definedName name="_xlnm._FilterDatabase" localSheetId="5" hidden="1">'04 - TOTALE'!$A$1:$H$8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4" i="6" l="1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A8" i="6"/>
  <c r="E7" i="6"/>
  <c r="D7" i="6"/>
  <c r="A7" i="6"/>
  <c r="E6" i="6"/>
  <c r="D6" i="6"/>
  <c r="A6" i="6"/>
  <c r="E5" i="6"/>
  <c r="D5" i="6"/>
  <c r="A5" i="6"/>
  <c r="E4" i="6"/>
  <c r="D4" i="6"/>
  <c r="A4" i="6"/>
  <c r="E3" i="6"/>
  <c r="D3" i="6"/>
  <c r="A3" i="6"/>
  <c r="E2" i="6"/>
  <c r="D2" i="6"/>
  <c r="A2" i="6"/>
  <c r="A8" i="5"/>
  <c r="A7" i="5"/>
  <c r="A6" i="5"/>
  <c r="A5" i="5"/>
  <c r="A4" i="5"/>
  <c r="A3" i="5"/>
  <c r="A2" i="5"/>
  <c r="I51" i="4"/>
  <c r="G51" i="4"/>
  <c r="I50" i="4"/>
  <c r="G50" i="4"/>
  <c r="I49" i="4"/>
  <c r="G49" i="4"/>
  <c r="I48" i="4"/>
  <c r="G48" i="4"/>
  <c r="I47" i="4"/>
  <c r="G47" i="4"/>
  <c r="I46" i="4"/>
  <c r="G46" i="4"/>
  <c r="I45" i="4"/>
  <c r="G45" i="4"/>
  <c r="I44" i="4"/>
  <c r="G44" i="4"/>
  <c r="I43" i="4"/>
  <c r="G43" i="4"/>
  <c r="I42" i="4"/>
  <c r="G42" i="4"/>
  <c r="I41" i="4"/>
  <c r="G41" i="4"/>
  <c r="I40" i="4"/>
  <c r="G40" i="4"/>
  <c r="I39" i="4"/>
  <c r="G39" i="4"/>
  <c r="I38" i="4"/>
  <c r="G38" i="4"/>
  <c r="I37" i="4"/>
  <c r="G37" i="4"/>
  <c r="I36" i="4"/>
  <c r="G36" i="4"/>
  <c r="I35" i="4"/>
  <c r="G35" i="4"/>
  <c r="I34" i="4"/>
  <c r="G34" i="4"/>
  <c r="I33" i="4"/>
  <c r="G33" i="4"/>
  <c r="I32" i="4"/>
  <c r="G32" i="4"/>
  <c r="I31" i="4"/>
  <c r="G31" i="4"/>
  <c r="I30" i="4"/>
  <c r="G30" i="4"/>
  <c r="I29" i="4"/>
  <c r="G29" i="4"/>
  <c r="I28" i="4"/>
  <c r="G28" i="4"/>
  <c r="I27" i="4"/>
  <c r="G27" i="4"/>
  <c r="I26" i="4"/>
  <c r="G26" i="4"/>
  <c r="I25" i="4"/>
  <c r="G25" i="4"/>
  <c r="I24" i="4"/>
  <c r="G24" i="4"/>
  <c r="I23" i="4"/>
  <c r="G23" i="4"/>
  <c r="I22" i="4"/>
  <c r="G22" i="4"/>
  <c r="I21" i="4"/>
  <c r="G21" i="4"/>
  <c r="I20" i="4"/>
  <c r="G20" i="4"/>
  <c r="I19" i="4"/>
  <c r="G19" i="4"/>
  <c r="I18" i="4"/>
  <c r="G18" i="4"/>
  <c r="I17" i="4"/>
  <c r="G17" i="4"/>
  <c r="H17" i="4" s="1"/>
  <c r="J17" i="4" s="1"/>
  <c r="K17" i="4" s="1"/>
  <c r="I16" i="4"/>
  <c r="G16" i="4"/>
  <c r="A16" i="4"/>
  <c r="I15" i="4"/>
  <c r="G15" i="4"/>
  <c r="A15" i="4"/>
  <c r="I14" i="4"/>
  <c r="G14" i="4"/>
  <c r="A14" i="4"/>
  <c r="I13" i="4"/>
  <c r="G13" i="4"/>
  <c r="A13" i="4"/>
  <c r="I12" i="4"/>
  <c r="G12" i="4"/>
  <c r="A12" i="4"/>
  <c r="I11" i="4"/>
  <c r="G11" i="4"/>
  <c r="H11" i="4" s="1"/>
  <c r="J11" i="4" s="1"/>
  <c r="K11" i="4" s="1"/>
  <c r="A11" i="4"/>
  <c r="I10" i="4"/>
  <c r="G10" i="4"/>
  <c r="A10" i="4"/>
  <c r="I9" i="4"/>
  <c r="G9" i="4"/>
  <c r="H9" i="4" s="1"/>
  <c r="J9" i="4" s="1"/>
  <c r="K9" i="4" s="1"/>
  <c r="A9" i="4"/>
  <c r="I8" i="4"/>
  <c r="G8" i="4"/>
  <c r="A8" i="4"/>
  <c r="I7" i="4"/>
  <c r="G7" i="4"/>
  <c r="H7" i="4" s="1"/>
  <c r="J7" i="4" s="1"/>
  <c r="K7" i="4" s="1"/>
  <c r="A7" i="4"/>
  <c r="I6" i="4"/>
  <c r="G6" i="4"/>
  <c r="A6" i="4"/>
  <c r="I5" i="4"/>
  <c r="G5" i="4"/>
  <c r="H5" i="4" s="1"/>
  <c r="J5" i="4" s="1"/>
  <c r="K5" i="4" s="1"/>
  <c r="A5" i="4"/>
  <c r="I4" i="4"/>
  <c r="G4" i="4"/>
  <c r="A4" i="4"/>
  <c r="I3" i="4"/>
  <c r="G3" i="4"/>
  <c r="H3" i="4" s="1"/>
  <c r="J3" i="4" s="1"/>
  <c r="K3" i="4" s="1"/>
  <c r="A3" i="4"/>
  <c r="I2" i="4"/>
  <c r="G2" i="4"/>
  <c r="H36" i="4" s="1"/>
  <c r="J36" i="4" s="1"/>
  <c r="K36" i="4" s="1"/>
  <c r="A2" i="4"/>
  <c r="E1" i="4"/>
  <c r="D1" i="4"/>
  <c r="C1" i="4"/>
  <c r="B1" i="4"/>
  <c r="E14" i="3"/>
  <c r="E13" i="3"/>
  <c r="E12" i="3"/>
  <c r="E11" i="3"/>
  <c r="E10" i="3"/>
  <c r="E9" i="3"/>
  <c r="E8" i="3"/>
  <c r="A8" i="3"/>
  <c r="E7" i="3"/>
  <c r="A7" i="3"/>
  <c r="E6" i="3"/>
  <c r="A6" i="3"/>
  <c r="E5" i="3"/>
  <c r="A5" i="3"/>
  <c r="E4" i="3"/>
  <c r="A4" i="3"/>
  <c r="E3" i="3"/>
  <c r="A3" i="3"/>
  <c r="H2" i="3"/>
  <c r="E2" i="3"/>
  <c r="A2" i="3"/>
  <c r="E14" i="2"/>
  <c r="E13" i="2"/>
  <c r="E12" i="2"/>
  <c r="E11" i="2"/>
  <c r="E10" i="2"/>
  <c r="E9" i="2"/>
  <c r="E8" i="2"/>
  <c r="A8" i="2"/>
  <c r="E7" i="2"/>
  <c r="A7" i="2"/>
  <c r="E6" i="2"/>
  <c r="A6" i="2"/>
  <c r="E5" i="2"/>
  <c r="A5" i="2"/>
  <c r="H4" i="2"/>
  <c r="E4" i="2"/>
  <c r="A4" i="2"/>
  <c r="E3" i="2"/>
  <c r="A3" i="2"/>
  <c r="E2" i="2"/>
  <c r="A2" i="2"/>
  <c r="G17" i="1"/>
  <c r="H17" i="1" s="1"/>
  <c r="E17" i="1"/>
  <c r="C17" i="1"/>
  <c r="H15" i="1"/>
  <c r="F8" i="1"/>
  <c r="H16" i="1" s="1"/>
  <c r="D8" i="1"/>
  <c r="F17" i="1" s="1"/>
  <c r="B8" i="1"/>
  <c r="F7" i="1"/>
  <c r="B3" i="1"/>
  <c r="D7" i="1" s="1"/>
  <c r="B2" i="1"/>
  <c r="H14" i="2" l="1"/>
  <c r="H7" i="2"/>
  <c r="H3" i="2"/>
  <c r="H6" i="2"/>
  <c r="H2" i="2"/>
  <c r="H5" i="2"/>
  <c r="H9" i="2"/>
  <c r="H11" i="2"/>
  <c r="H13" i="2"/>
  <c r="H7" i="3"/>
  <c r="H3" i="3"/>
  <c r="H14" i="3"/>
  <c r="H10" i="3"/>
  <c r="H11" i="3"/>
  <c r="H12" i="3"/>
  <c r="H8" i="3"/>
  <c r="H6" i="3"/>
  <c r="H13" i="3"/>
  <c r="H9" i="3"/>
  <c r="H5" i="3"/>
  <c r="H8" i="2"/>
  <c r="H10" i="2"/>
  <c r="H12" i="2"/>
  <c r="H4" i="3"/>
  <c r="H14" i="4"/>
  <c r="J14" i="4" s="1"/>
  <c r="K14" i="4" s="1"/>
  <c r="H15" i="4"/>
  <c r="J15" i="4" s="1"/>
  <c r="K15" i="4" s="1"/>
  <c r="H19" i="4"/>
  <c r="J19" i="4" s="1"/>
  <c r="K19" i="4" s="1"/>
  <c r="H34" i="4"/>
  <c r="J34" i="4" s="1"/>
  <c r="K34" i="4" s="1"/>
  <c r="H50" i="4"/>
  <c r="J50" i="4" s="1"/>
  <c r="K50" i="4" s="1"/>
  <c r="D16" i="1"/>
  <c r="D17" i="1"/>
  <c r="H43" i="4"/>
  <c r="J43" i="4" s="1"/>
  <c r="K43" i="4" s="1"/>
  <c r="H39" i="4"/>
  <c r="J39" i="4" s="1"/>
  <c r="K39" i="4" s="1"/>
  <c r="H35" i="4"/>
  <c r="J35" i="4" s="1"/>
  <c r="K35" i="4" s="1"/>
  <c r="H31" i="4"/>
  <c r="J31" i="4" s="1"/>
  <c r="K31" i="4" s="1"/>
  <c r="H27" i="4"/>
  <c r="J27" i="4" s="1"/>
  <c r="K27" i="4" s="1"/>
  <c r="H23" i="4"/>
  <c r="J23" i="4" s="1"/>
  <c r="K23" i="4" s="1"/>
  <c r="H48" i="4"/>
  <c r="J48" i="4" s="1"/>
  <c r="K48" i="4" s="1"/>
  <c r="H40" i="4"/>
  <c r="J40" i="4" s="1"/>
  <c r="K40" i="4" s="1"/>
  <c r="H32" i="4"/>
  <c r="J32" i="4" s="1"/>
  <c r="K32" i="4" s="1"/>
  <c r="H24" i="4"/>
  <c r="J24" i="4" s="1"/>
  <c r="K24" i="4" s="1"/>
  <c r="H2" i="4"/>
  <c r="J2" i="4" s="1"/>
  <c r="K2" i="4" s="1"/>
  <c r="L11" i="4" s="1"/>
  <c r="H4" i="4"/>
  <c r="J4" i="4" s="1"/>
  <c r="K4" i="4" s="1"/>
  <c r="H6" i="4"/>
  <c r="J6" i="4" s="1"/>
  <c r="K6" i="4" s="1"/>
  <c r="H8" i="4"/>
  <c r="J8" i="4" s="1"/>
  <c r="K8" i="4" s="1"/>
  <c r="H10" i="4"/>
  <c r="J10" i="4" s="1"/>
  <c r="K10" i="4" s="1"/>
  <c r="H12" i="4"/>
  <c r="J12" i="4" s="1"/>
  <c r="K12" i="4" s="1"/>
  <c r="H13" i="4"/>
  <c r="J13" i="4" s="1"/>
  <c r="K13" i="4" s="1"/>
  <c r="H18" i="4"/>
  <c r="J18" i="4" s="1"/>
  <c r="K18" i="4" s="1"/>
  <c r="H25" i="4"/>
  <c r="J25" i="4" s="1"/>
  <c r="K25" i="4" s="1"/>
  <c r="H37" i="4"/>
  <c r="J37" i="4" s="1"/>
  <c r="K37" i="4" s="1"/>
  <c r="H41" i="4"/>
  <c r="J41" i="4" s="1"/>
  <c r="K41" i="4" s="1"/>
  <c r="B7" i="1"/>
  <c r="D15" i="1"/>
  <c r="F16" i="1"/>
  <c r="F15" i="1"/>
  <c r="H16" i="4"/>
  <c r="J16" i="4" s="1"/>
  <c r="K16" i="4" s="1"/>
  <c r="H20" i="4"/>
  <c r="J20" i="4" s="1"/>
  <c r="K20" i="4" s="1"/>
  <c r="H21" i="4"/>
  <c r="J21" i="4" s="1"/>
  <c r="K21" i="4" s="1"/>
  <c r="H29" i="4"/>
  <c r="J29" i="4" s="1"/>
  <c r="K29" i="4" s="1"/>
  <c r="H33" i="4"/>
  <c r="J33" i="4" s="1"/>
  <c r="K33" i="4" s="1"/>
  <c r="H45" i="4"/>
  <c r="J45" i="4" s="1"/>
  <c r="K45" i="4" s="1"/>
  <c r="H47" i="4"/>
  <c r="J47" i="4" s="1"/>
  <c r="K47" i="4" s="1"/>
  <c r="H49" i="4"/>
  <c r="J49" i="4" s="1"/>
  <c r="K49" i="4" s="1"/>
  <c r="H26" i="4"/>
  <c r="J26" i="4" s="1"/>
  <c r="K26" i="4" s="1"/>
  <c r="H28" i="4"/>
  <c r="J28" i="4" s="1"/>
  <c r="K28" i="4" s="1"/>
  <c r="H42" i="4"/>
  <c r="J42" i="4" s="1"/>
  <c r="K42" i="4" s="1"/>
  <c r="H44" i="4"/>
  <c r="J44" i="4" s="1"/>
  <c r="K44" i="4" s="1"/>
  <c r="H22" i="4"/>
  <c r="J22" i="4" s="1"/>
  <c r="K22" i="4" s="1"/>
  <c r="H30" i="4"/>
  <c r="J30" i="4" s="1"/>
  <c r="K30" i="4" s="1"/>
  <c r="H38" i="4"/>
  <c r="J38" i="4" s="1"/>
  <c r="K38" i="4" s="1"/>
  <c r="H46" i="4"/>
  <c r="J46" i="4" s="1"/>
  <c r="K46" i="4" s="1"/>
  <c r="H51" i="4"/>
  <c r="J51" i="4" s="1"/>
  <c r="K51" i="4" s="1"/>
  <c r="L51" i="4" s="1"/>
  <c r="N51" i="4" s="1"/>
  <c r="E14" i="5" s="1"/>
  <c r="N11" i="4" l="1"/>
  <c r="O11" i="4"/>
  <c r="L42" i="4"/>
  <c r="L6" i="4"/>
  <c r="L27" i="4"/>
  <c r="L5" i="4"/>
  <c r="L22" i="4"/>
  <c r="L28" i="4"/>
  <c r="L45" i="4"/>
  <c r="L20" i="4"/>
  <c r="F14" i="2"/>
  <c r="F5" i="2"/>
  <c r="F13" i="2"/>
  <c r="F12" i="2"/>
  <c r="F11" i="2"/>
  <c r="F10" i="2"/>
  <c r="F9" i="2"/>
  <c r="F8" i="2"/>
  <c r="F4" i="2"/>
  <c r="F7" i="2"/>
  <c r="F3" i="2"/>
  <c r="F2" i="2"/>
  <c r="F6" i="2"/>
  <c r="L37" i="4"/>
  <c r="L12" i="4"/>
  <c r="L4" i="4"/>
  <c r="L40" i="4"/>
  <c r="L31" i="4"/>
  <c r="M42" i="4"/>
  <c r="M45" i="4"/>
  <c r="M37" i="4"/>
  <c r="M21" i="4"/>
  <c r="M12" i="4"/>
  <c r="M51" i="4"/>
  <c r="D14" i="5" s="1"/>
  <c r="M40" i="4"/>
  <c r="M27" i="4"/>
  <c r="D8" i="5" s="1"/>
  <c r="M22" i="4"/>
  <c r="M5" i="4"/>
  <c r="M31" i="4"/>
  <c r="M6" i="4"/>
  <c r="M4" i="4"/>
  <c r="M28" i="4"/>
  <c r="M11" i="4"/>
  <c r="L19" i="4"/>
  <c r="L7" i="4"/>
  <c r="L36" i="4"/>
  <c r="L21" i="4"/>
  <c r="G14" i="3"/>
  <c r="G13" i="3"/>
  <c r="G12" i="3"/>
  <c r="G11" i="3"/>
  <c r="G10" i="3"/>
  <c r="G9" i="3"/>
  <c r="G8" i="3"/>
  <c r="G4" i="3"/>
  <c r="G5" i="3"/>
  <c r="G2" i="3"/>
  <c r="G7" i="3"/>
  <c r="G6" i="3"/>
  <c r="G3" i="3"/>
  <c r="L13" i="4"/>
  <c r="L43" i="4"/>
  <c r="M43" i="4" s="1"/>
  <c r="O51" i="4"/>
  <c r="F14" i="5" s="1"/>
  <c r="H14" i="6" s="1"/>
  <c r="L17" i="4"/>
  <c r="M17" i="4" s="1"/>
  <c r="L38" i="4"/>
  <c r="L26" i="4"/>
  <c r="M26" i="4" s="1"/>
  <c r="L33" i="4"/>
  <c r="L16" i="4"/>
  <c r="L25" i="4"/>
  <c r="L10" i="4"/>
  <c r="M10" i="4" s="1"/>
  <c r="L2" i="4"/>
  <c r="L48" i="4"/>
  <c r="L35" i="4"/>
  <c r="F5" i="3"/>
  <c r="F13" i="3"/>
  <c r="F9" i="3"/>
  <c r="F6" i="3"/>
  <c r="F4" i="3"/>
  <c r="F3" i="3"/>
  <c r="F10" i="3"/>
  <c r="F2" i="3"/>
  <c r="F11" i="3"/>
  <c r="F12" i="3"/>
  <c r="F8" i="3"/>
  <c r="F8" i="6" s="1"/>
  <c r="F7" i="3"/>
  <c r="F14" i="3"/>
  <c r="F14" i="6" s="1"/>
  <c r="L15" i="4"/>
  <c r="L3" i="4"/>
  <c r="L47" i="4"/>
  <c r="L41" i="4"/>
  <c r="L32" i="4"/>
  <c r="L34" i="4"/>
  <c r="L9" i="4"/>
  <c r="L46" i="4"/>
  <c r="L30" i="4"/>
  <c r="L44" i="4"/>
  <c r="M44" i="4" s="1"/>
  <c r="L49" i="4"/>
  <c r="L29" i="4"/>
  <c r="G13" i="2"/>
  <c r="G12" i="2"/>
  <c r="G11" i="2"/>
  <c r="G10" i="2"/>
  <c r="G9" i="2"/>
  <c r="G8" i="2"/>
  <c r="G4" i="2"/>
  <c r="G14" i="2"/>
  <c r="G7" i="2"/>
  <c r="G3" i="2"/>
  <c r="G6" i="2"/>
  <c r="G2" i="2"/>
  <c r="G5" i="2"/>
  <c r="L18" i="4"/>
  <c r="L8" i="4"/>
  <c r="L24" i="4"/>
  <c r="L23" i="4"/>
  <c r="L39" i="4"/>
  <c r="M39" i="4" s="1"/>
  <c r="L50" i="4"/>
  <c r="L14" i="4"/>
  <c r="N3" i="4" l="1"/>
  <c r="O3" i="4"/>
  <c r="N23" i="4"/>
  <c r="O23" i="4"/>
  <c r="N30" i="4"/>
  <c r="O30" i="4"/>
  <c r="O32" i="4"/>
  <c r="N32" i="4"/>
  <c r="O15" i="4"/>
  <c r="N15" i="4"/>
  <c r="N2" i="4"/>
  <c r="E2" i="5" s="1"/>
  <c r="O2" i="4"/>
  <c r="F2" i="5" s="1"/>
  <c r="H2" i="6" s="1"/>
  <c r="O33" i="4"/>
  <c r="N33" i="4"/>
  <c r="N14" i="4"/>
  <c r="O14" i="4"/>
  <c r="N24" i="4"/>
  <c r="O24" i="4"/>
  <c r="N29" i="4"/>
  <c r="O29" i="4"/>
  <c r="N46" i="4"/>
  <c r="O46" i="4"/>
  <c r="N41" i="4"/>
  <c r="O41" i="4"/>
  <c r="O50" i="4"/>
  <c r="N50" i="4"/>
  <c r="O8" i="4"/>
  <c r="F4" i="5" s="1"/>
  <c r="H4" i="6" s="1"/>
  <c r="N8" i="4"/>
  <c r="E4" i="5" s="1"/>
  <c r="O49" i="4"/>
  <c r="N49" i="4"/>
  <c r="O9" i="4"/>
  <c r="N9" i="4"/>
  <c r="O47" i="4"/>
  <c r="N47" i="4"/>
  <c r="O35" i="4"/>
  <c r="N35" i="4"/>
  <c r="N25" i="4"/>
  <c r="O25" i="4"/>
  <c r="N38" i="4"/>
  <c r="O38" i="4"/>
  <c r="N13" i="4"/>
  <c r="O13" i="4"/>
  <c r="G2" i="6"/>
  <c r="N7" i="4"/>
  <c r="O7" i="4"/>
  <c r="M2" i="4"/>
  <c r="D2" i="5" s="1"/>
  <c r="F2" i="6" s="1"/>
  <c r="M23" i="4"/>
  <c r="M35" i="4"/>
  <c r="M33" i="4"/>
  <c r="M49" i="4"/>
  <c r="M38" i="4"/>
  <c r="O31" i="4"/>
  <c r="N31" i="4"/>
  <c r="N37" i="4"/>
  <c r="O37" i="4"/>
  <c r="O28" i="4"/>
  <c r="F9" i="5" s="1"/>
  <c r="H9" i="6" s="1"/>
  <c r="N28" i="4"/>
  <c r="E9" i="5" s="1"/>
  <c r="G9" i="6" s="1"/>
  <c r="O6" i="4"/>
  <c r="N6" i="4"/>
  <c r="O18" i="4"/>
  <c r="N18" i="4"/>
  <c r="N34" i="4"/>
  <c r="O34" i="4"/>
  <c r="O48" i="4"/>
  <c r="N48" i="4"/>
  <c r="O16" i="4"/>
  <c r="N16" i="4"/>
  <c r="O17" i="4"/>
  <c r="N17" i="4"/>
  <c r="G14" i="6"/>
  <c r="N19" i="4"/>
  <c r="O19" i="4"/>
  <c r="M15" i="4"/>
  <c r="M47" i="4"/>
  <c r="M24" i="4"/>
  <c r="N40" i="4"/>
  <c r="O40" i="4"/>
  <c r="O22" i="4"/>
  <c r="N22" i="4"/>
  <c r="O42" i="4"/>
  <c r="N42" i="4"/>
  <c r="G4" i="6"/>
  <c r="O21" i="4"/>
  <c r="N21" i="4"/>
  <c r="M3" i="4"/>
  <c r="M19" i="4"/>
  <c r="M18" i="4"/>
  <c r="M14" i="4"/>
  <c r="M25" i="4"/>
  <c r="M41" i="4"/>
  <c r="D11" i="5" s="1"/>
  <c r="F11" i="6" s="1"/>
  <c r="M30" i="4"/>
  <c r="M46" i="4"/>
  <c r="D12" i="5" s="1"/>
  <c r="F12" i="6" s="1"/>
  <c r="N4" i="4"/>
  <c r="O4" i="4"/>
  <c r="O20" i="4"/>
  <c r="N20" i="4"/>
  <c r="O5" i="4"/>
  <c r="N5" i="4"/>
  <c r="N39" i="4"/>
  <c r="O39" i="4"/>
  <c r="N44" i="4"/>
  <c r="O44" i="4"/>
  <c r="N10" i="4"/>
  <c r="O10" i="4"/>
  <c r="N26" i="4"/>
  <c r="O26" i="4"/>
  <c r="N43" i="4"/>
  <c r="O43" i="4"/>
  <c r="O36" i="4"/>
  <c r="N36" i="4"/>
  <c r="M9" i="4"/>
  <c r="D5" i="5" s="1"/>
  <c r="F5" i="6" s="1"/>
  <c r="M13" i="4"/>
  <c r="D6" i="5" s="1"/>
  <c r="F6" i="6" s="1"/>
  <c r="M8" i="4"/>
  <c r="D4" i="5" s="1"/>
  <c r="F4" i="6" s="1"/>
  <c r="M20" i="4"/>
  <c r="M7" i="4"/>
  <c r="M36" i="4"/>
  <c r="M32" i="4"/>
  <c r="D10" i="5" s="1"/>
  <c r="F10" i="6" s="1"/>
  <c r="M48" i="4"/>
  <c r="M16" i="4"/>
  <c r="M29" i="4"/>
  <c r="D9" i="5" s="1"/>
  <c r="F9" i="6" s="1"/>
  <c r="M34" i="4"/>
  <c r="M50" i="4"/>
  <c r="N12" i="4"/>
  <c r="O12" i="4"/>
  <c r="N45" i="4"/>
  <c r="O45" i="4"/>
  <c r="N27" i="4"/>
  <c r="E8" i="5" s="1"/>
  <c r="G8" i="6" s="1"/>
  <c r="O27" i="4"/>
  <c r="F8" i="5" s="1"/>
  <c r="H8" i="6" s="1"/>
  <c r="D3" i="5" l="1"/>
  <c r="F3" i="6" s="1"/>
  <c r="B9" i="1" s="1"/>
  <c r="B10" i="1" s="1"/>
  <c r="F11" i="5"/>
  <c r="H11" i="6" s="1"/>
  <c r="D7" i="5"/>
  <c r="F7" i="6" s="1"/>
  <c r="F6" i="5"/>
  <c r="H6" i="6" s="1"/>
  <c r="F13" i="5"/>
  <c r="H13" i="6" s="1"/>
  <c r="F7" i="5"/>
  <c r="H7" i="6" s="1"/>
  <c r="E11" i="5"/>
  <c r="G11" i="6" s="1"/>
  <c r="E6" i="5"/>
  <c r="G6" i="6" s="1"/>
  <c r="E5" i="5"/>
  <c r="G5" i="6" s="1"/>
  <c r="E7" i="5"/>
  <c r="G7" i="6" s="1"/>
  <c r="E12" i="5"/>
  <c r="G12" i="6" s="1"/>
  <c r="E10" i="5"/>
  <c r="G10" i="6" s="1"/>
  <c r="F5" i="5"/>
  <c r="H5" i="6" s="1"/>
  <c r="F3" i="5"/>
  <c r="H3" i="6" s="1"/>
  <c r="F9" i="1" s="1"/>
  <c r="F10" i="1" s="1"/>
  <c r="F12" i="5"/>
  <c r="H12" i="6" s="1"/>
  <c r="D13" i="5"/>
  <c r="F13" i="6" s="1"/>
  <c r="F10" i="5"/>
  <c r="H10" i="6" s="1"/>
  <c r="E13" i="5"/>
  <c r="G13" i="6" s="1"/>
  <c r="E3" i="5"/>
  <c r="G3" i="6" s="1"/>
  <c r="D9" i="1" s="1"/>
  <c r="D10" i="1" s="1"/>
</calcChain>
</file>

<file path=xl/sharedStrings.xml><?xml version="1.0" encoding="utf-8"?>
<sst xmlns="http://schemas.openxmlformats.org/spreadsheetml/2006/main" count="360" uniqueCount="75">
  <si>
    <t>BUDGET TOTALE</t>
  </si>
  <si>
    <t>NUOVI CONTRATTI</t>
  </si>
  <si>
    <t>RESIDUO DEL 10</t>
  </si>
  <si>
    <t>BUDGET DA DISTRIBUIRE</t>
  </si>
  <si>
    <t>BUDGET DISTRIBUITO</t>
  </si>
  <si>
    <t>RESIDUO</t>
  </si>
  <si>
    <t>CRITERI</t>
  </si>
  <si>
    <t>%</t>
  </si>
  <si>
    <t>BUDGET</t>
  </si>
  <si>
    <t>FATTURATO</t>
  </si>
  <si>
    <t>CAPACITA</t>
  </si>
  <si>
    <t>CAPILLARIZZAZIONE</t>
  </si>
  <si>
    <t>CHIAVE</t>
  </si>
  <si>
    <t>ASSL</t>
  </si>
  <si>
    <t>Nome Struttura</t>
  </si>
  <si>
    <t>FATTURATO MEDIO</t>
  </si>
  <si>
    <t>BUDGET FATTURATO 2024</t>
  </si>
  <si>
    <t>BUDGET FATTURATO 2025</t>
  </si>
  <si>
    <t>BUDGET FATTURATO 2026</t>
  </si>
  <si>
    <t>ORISTANO</t>
  </si>
  <si>
    <t>COOPERATIVA SOCIALE A.D.A.</t>
  </si>
  <si>
    <t>CARBONIA</t>
  </si>
  <si>
    <t>CODESS SOCIALE SOCIETA' COOPERATIVA SOCIALE</t>
  </si>
  <si>
    <t>CAGLIARI</t>
  </si>
  <si>
    <t>COOPERATIVA SOCIALE OSAT A R.L.</t>
  </si>
  <si>
    <t>FONDAZIONE ISTITUTI RIUNITI DI ASSISTENZA SOCIALE ONLUS</t>
  </si>
  <si>
    <t>FONDAZIONE STEFANIA RANDAZZO</t>
  </si>
  <si>
    <t>NOVA GSA S.r.l.</t>
  </si>
  <si>
    <t>PROVINCIA RELIGIOSA SAN BENEDETTO DON ORIONE (ENTE GIURIDICO RELIGIOSO)</t>
  </si>
  <si>
    <t>SASSARI</t>
  </si>
  <si>
    <t>SERENI ORIZZONTI 1 S.P.A</t>
  </si>
  <si>
    <t>ASSOCIAZIONE CONGREGAZIONE RELIGIOSA SUORE FIGLIE DI MARIA SANTISSIMA MADRE DELLA DIVINA PROVVIDENZA E DEL BUON PASTORE RESIDENZA SANITARIA ASSISTENZIALE MONSIGNOR VIRGILIO ANGIONI</t>
  </si>
  <si>
    <t>SEGESTA GESTIONI S.r.l.</t>
  </si>
  <si>
    <t>Società SAN RAFFAELE S.P.A.</t>
  </si>
  <si>
    <t>OLBIA</t>
  </si>
  <si>
    <t>SMERALDA RSA DI PADRU S.R.L</t>
  </si>
  <si>
    <t>FONDAZIONE NOSTRA SIGNORA DEL RIMEDIO ONLUS</t>
  </si>
  <si>
    <t>CAPACITA’</t>
  </si>
  <si>
    <t>BUDGET CAPACITA’ 2024</t>
  </si>
  <si>
    <t>BUDGET CAPACITA’ 2025</t>
  </si>
  <si>
    <t>BUDGET CAPACITA’ 2026</t>
  </si>
  <si>
    <t>INDICE ABITANTI</t>
  </si>
  <si>
    <t>STRUTTURE STESSO LIVELLO NELL'ASSL</t>
  </si>
  <si>
    <t>STRUTTURE STESSO LIVELLO SARDEGNA</t>
  </si>
  <si>
    <t>INDICE PRESENZA</t>
  </si>
  <si>
    <t>MEDIA INDICI</t>
  </si>
  <si>
    <t>% INDICI</t>
  </si>
  <si>
    <t>BUDGET CAPILLARIZZAZIONE 2024</t>
  </si>
  <si>
    <t>BUDGET CAPILLARIZZAZIONE 2025</t>
  </si>
  <si>
    <t>BUDGET CAPILLARIZZAZIONE 2026</t>
  </si>
  <si>
    <t>CDI Rosaria Manconi Abbasanta</t>
  </si>
  <si>
    <t>CDI</t>
  </si>
  <si>
    <t>RSA SANT’ELIA DI NUXIS</t>
  </si>
  <si>
    <t>R1</t>
  </si>
  <si>
    <t>R2</t>
  </si>
  <si>
    <t>R3A/ R3D</t>
  </si>
  <si>
    <t>R3B</t>
  </si>
  <si>
    <t>Madonna di Fatima</t>
  </si>
  <si>
    <t>Hospice</t>
  </si>
  <si>
    <t>RSA VILLA S. GIUSEPPE MILIS</t>
  </si>
  <si>
    <t xml:space="preserve">Fondazione S.Randazzo  - Monastir 
</t>
  </si>
  <si>
    <t>Fondazione S. Randazzo - Selargius</t>
  </si>
  <si>
    <t>Fondazione S. Randazzo - Vallermosa</t>
  </si>
  <si>
    <t>Villa Degli Ulivi - Monastir</t>
  </si>
  <si>
    <t>Centro Diurno Don Orione</t>
  </si>
  <si>
    <t>RSA SERENI Orizzonti</t>
  </si>
  <si>
    <t>RSA Mons Angioni</t>
  </si>
  <si>
    <t>RSA San Nicola - Sassari</t>
  </si>
  <si>
    <t>S. Raffaele - Rosa del Marganai</t>
  </si>
  <si>
    <t xml:space="preserve">RSA SMERALDA DI PADRU
</t>
  </si>
  <si>
    <t>Madonna del Rimedio – CDI</t>
  </si>
  <si>
    <t>CDI- R3D</t>
  </si>
  <si>
    <t>BUDGET 2024</t>
  </si>
  <si>
    <t>BUDGET 2025</t>
  </si>
  <si>
    <t>BUDGET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</si>
</sst>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&quot; €&quot;_-;\-* #,##0.00&quot; €&quot;_-;_-* \-??&quot; €&quot;_-;_-@_-"/>
    <numFmt numFmtId="165" formatCode="_-* #,##0.00_-;\-* #,##0.00_-;_-* \-??_-;_-@_-"/>
    <numFmt numFmtId="166" formatCode="0.0%"/>
    <numFmt numFmtId="167" formatCode="_-* #,##0.00\ _€_-;\-* #,##0.00\ _€_-;_-* \-??\ _€_-;_-@_-"/>
    <numFmt numFmtId="168" formatCode="_-* #,##0_-;\-* #,##0_-;_-* \-??_-;_-@_-"/>
  </numFmts>
  <fonts count="9" x14ac:knownFonts="1"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</font>
    <font>
      <b/>
      <sz val="14"/>
      <color rgb="FF000000"/>
      <name val="Arial"/>
      <family val="2"/>
      <charset val="1"/>
    </font>
    <font>
      <sz val="12"/>
      <name val="Calibri"/>
      <family val="2"/>
      <charset val="1"/>
    </font>
    <font>
      <sz val="12"/>
      <name val="Arial"/>
      <family val="2"/>
      <charset val="1"/>
    </font>
    <font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5429"/>
        <bgColor rgb="FFFF8080"/>
      </patternFill>
    </fill>
    <fill>
      <patternFill patternType="solid">
        <fgColor theme="6" tint="0.79989013336588644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/>
    <xf numFmtId="165" fontId="8" fillId="0" borderId="0" applyBorder="0" applyProtection="0"/>
    <xf numFmtId="9" fontId="8" fillId="0" borderId="0" applyBorder="0" applyProtection="0"/>
    <xf numFmtId="0" fontId="1" fillId="0" borderId="0" applyBorder="0" applyProtection="0">
      <alignment horizontal="left"/>
    </xf>
    <xf numFmtId="0" fontId="2" fillId="0" borderId="0"/>
    <xf numFmtId="0" fontId="8" fillId="2" borderId="0" applyProtection="0"/>
    <xf numFmtId="164" fontId="8" fillId="0" borderId="0" applyBorder="0" applyProtection="0"/>
  </cellStyleXfs>
  <cellXfs count="30">
    <xf numFmtId="0" fontId="0" fillId="0" borderId="0" xfId="0"/>
    <xf numFmtId="9" fontId="0" fillId="0" borderId="1" xfId="2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/>
    <xf numFmtId="0" fontId="3" fillId="0" borderId="1" xfId="0" applyFont="1" applyBorder="1" applyAlignment="1" applyProtection="1"/>
    <xf numFmtId="165" fontId="4" fillId="0" borderId="1" xfId="1" applyFont="1" applyBorder="1" applyAlignment="1" applyProtection="1"/>
    <xf numFmtId="9" fontId="3" fillId="0" borderId="1" xfId="0" applyNumberFormat="1" applyFont="1" applyBorder="1" applyAlignment="1" applyProtection="1"/>
    <xf numFmtId="165" fontId="0" fillId="0" borderId="1" xfId="1" applyFont="1" applyBorder="1" applyAlignment="1" applyProtection="1"/>
    <xf numFmtId="9" fontId="3" fillId="0" borderId="1" xfId="2" applyFont="1" applyBorder="1" applyAlignment="1" applyProtection="1"/>
    <xf numFmtId="0" fontId="0" fillId="0" borderId="1" xfId="0" applyBorder="1" applyAlignment="1" applyProtection="1"/>
    <xf numFmtId="10" fontId="0" fillId="0" borderId="0" xfId="2" applyNumberFormat="1" applyFont="1" applyBorder="1" applyAlignment="1" applyProtection="1"/>
    <xf numFmtId="10" fontId="0" fillId="0" borderId="0" xfId="0" applyNumberFormat="1" applyAlignment="1" applyProtection="1"/>
    <xf numFmtId="165" fontId="0" fillId="0" borderId="1" xfId="1" applyFont="1" applyBorder="1" applyAlignment="1" applyProtection="1">
      <alignment vertical="center"/>
    </xf>
    <xf numFmtId="166" fontId="0" fillId="0" borderId="1" xfId="2" applyNumberFormat="1" applyFont="1" applyBorder="1" applyAlignment="1" applyProtection="1"/>
    <xf numFmtId="167" fontId="0" fillId="0" borderId="1" xfId="0" applyNumberFormat="1" applyBorder="1" applyAlignment="1" applyProtection="1"/>
    <xf numFmtId="0" fontId="5" fillId="3" borderId="1" xfId="0" applyFont="1" applyFill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left" vertical="center" wrapText="1"/>
    </xf>
    <xf numFmtId="165" fontId="7" fillId="0" borderId="1" xfId="1" applyFont="1" applyBorder="1" applyAlignment="1" applyProtection="1">
      <alignment horizontal="center" vertical="center" wrapText="1"/>
    </xf>
    <xf numFmtId="10" fontId="7" fillId="0" borderId="1" xfId="2" applyNumberFormat="1" applyFont="1" applyBorder="1" applyAlignment="1" applyProtection="1">
      <alignment horizontal="center" vertical="center" wrapText="1"/>
    </xf>
    <xf numFmtId="4" fontId="0" fillId="0" borderId="0" xfId="0" applyNumberFormat="1" applyAlignment="1" applyProtection="1"/>
    <xf numFmtId="167" fontId="0" fillId="0" borderId="0" xfId="0" applyNumberFormat="1" applyAlignment="1" applyProtection="1"/>
    <xf numFmtId="0" fontId="0" fillId="0" borderId="0" xfId="0" applyFont="1" applyAlignment="1" applyProtection="1"/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165" fontId="0" fillId="0" borderId="0" xfId="1" applyFont="1" applyBorder="1" applyAlignment="1" applyProtection="1"/>
    <xf numFmtId="168" fontId="0" fillId="0" borderId="1" xfId="1" applyNumberFormat="1" applyFont="1" applyBorder="1" applyAlignment="1" applyProtection="1"/>
    <xf numFmtId="10" fontId="0" fillId="0" borderId="1" xfId="2" applyNumberFormat="1" applyFont="1" applyBorder="1" applyAlignment="1" applyProtection="1"/>
    <xf numFmtId="0" fontId="0" fillId="0" borderId="0" xfId="0" applyAlignment="1" applyProtection="1">
      <alignment wrapText="1"/>
    </xf>
  </cellXfs>
  <cellStyles count="7">
    <cellStyle name="Categoria tabella pivot" xfId="3"/>
    <cellStyle name="Migliaia" xfId="1" builtinId="3"/>
    <cellStyle name="Normale" xfId="0" builtinId="0"/>
    <cellStyle name="Normale 2" xfId="4"/>
    <cellStyle name="Percentuale" xfId="2" builtinId="5"/>
    <cellStyle name="Senza nome1" xfId="5"/>
    <cellStyle name="Valuta 2" xfId="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ED4BB"/>
      <rgbColor rgb="FF3366FF"/>
      <rgbColor rgb="FF33CCCC"/>
      <rgbColor rgb="FF99CC00"/>
      <rgbColor rgb="FFFFCC00"/>
      <rgbColor rgb="FFFF9900"/>
      <rgbColor rgb="FFFF5429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7"/>
  <sheetViews>
    <sheetView tabSelected="1" zoomScaleNormal="100" workbookViewId="0">
      <selection activeCell="H15" sqref="H15"/>
    </sheetView>
  </sheetViews>
  <sheetFormatPr defaultColWidth="8.59765625" defaultRowHeight="15.6" x14ac:dyDescent="0.3"/>
  <cols>
    <col min="1" max="1" width="23.3984375" style="4" customWidth="1"/>
    <col min="2" max="2" width="14.19921875" style="4" customWidth="1"/>
    <col min="3" max="3" width="6.09765625" style="4" customWidth="1"/>
    <col min="4" max="4" width="19.19921875" style="4" customWidth="1"/>
    <col min="5" max="5" width="6.5" style="4" customWidth="1"/>
    <col min="6" max="6" width="16.3984375" style="4" customWidth="1"/>
    <col min="7" max="7" width="6.5" style="4" customWidth="1"/>
    <col min="8" max="8" width="16.3984375" style="4" customWidth="1"/>
    <col min="9" max="9" width="4.8984375" style="4" customWidth="1"/>
    <col min="10" max="10" width="14.5" style="4" customWidth="1"/>
    <col min="16384" max="16384" width="10.5" style="4" customWidth="1"/>
  </cols>
  <sheetData>
    <row r="1" spans="1:8" x14ac:dyDescent="0.3">
      <c r="A1" s="5" t="s">
        <v>0</v>
      </c>
      <c r="B1" s="6">
        <v>41355642</v>
      </c>
    </row>
    <row r="2" spans="1:8" x14ac:dyDescent="0.3">
      <c r="A2" s="7">
        <v>0.9</v>
      </c>
      <c r="B2" s="8">
        <f>B$1*A2</f>
        <v>37220077.800000004</v>
      </c>
    </row>
    <row r="3" spans="1:8" x14ac:dyDescent="0.3">
      <c r="A3" s="9">
        <v>0.1</v>
      </c>
      <c r="B3" s="8">
        <f>B$1*A3</f>
        <v>4135564.2</v>
      </c>
    </row>
    <row r="4" spans="1:8" x14ac:dyDescent="0.3">
      <c r="A4" s="9"/>
      <c r="B4" s="8"/>
    </row>
    <row r="5" spans="1:8" x14ac:dyDescent="0.3">
      <c r="B5" s="10">
        <v>2024</v>
      </c>
      <c r="D5" s="10">
        <v>2025</v>
      </c>
      <c r="F5" s="10">
        <v>2026</v>
      </c>
    </row>
    <row r="6" spans="1:8" x14ac:dyDescent="0.3">
      <c r="A6" s="5" t="s">
        <v>1</v>
      </c>
      <c r="B6" s="8">
        <v>556533.75</v>
      </c>
      <c r="C6" s="11"/>
      <c r="D6" s="6">
        <v>1766782.5</v>
      </c>
      <c r="F6" s="6">
        <v>2019180</v>
      </c>
    </row>
    <row r="7" spans="1:8" x14ac:dyDescent="0.3">
      <c r="A7" s="5" t="s">
        <v>2</v>
      </c>
      <c r="B7" s="8">
        <f>$B3-B6</f>
        <v>3579030.45</v>
      </c>
      <c r="C7" s="11"/>
      <c r="D7" s="8">
        <f>$B3-D6</f>
        <v>2368781.7000000002</v>
      </c>
      <c r="F7" s="8">
        <f>$B3-F6</f>
        <v>2116384.2000000002</v>
      </c>
      <c r="H7" s="12"/>
    </row>
    <row r="8" spans="1:8" x14ac:dyDescent="0.3">
      <c r="A8" s="5" t="s">
        <v>3</v>
      </c>
      <c r="B8" s="8">
        <f>$B1-B6</f>
        <v>40799108.25</v>
      </c>
      <c r="D8" s="8">
        <f>$B1-D6</f>
        <v>39588859.5</v>
      </c>
      <c r="F8" s="8">
        <f>$B1-F6</f>
        <v>39336462</v>
      </c>
    </row>
    <row r="9" spans="1:8" x14ac:dyDescent="0.3">
      <c r="A9" s="5" t="s">
        <v>4</v>
      </c>
      <c r="B9" s="13">
        <f>SUM('04 - TOTALE'!F2:F14)</f>
        <v>39333277.720190883</v>
      </c>
      <c r="D9" s="13">
        <f>SUM('04 - TOTALE'!G2:G14)</f>
        <v>38928850.048243932</v>
      </c>
      <c r="F9" s="13">
        <f>SUM('04 - TOTALE'!H2:H14)</f>
        <v>38829146.57225351</v>
      </c>
    </row>
    <row r="10" spans="1:8" x14ac:dyDescent="0.3">
      <c r="A10" s="5" t="s">
        <v>5</v>
      </c>
      <c r="B10" s="13">
        <f>B8-B9</f>
        <v>1465830.5298091173</v>
      </c>
      <c r="D10" s="13">
        <f>D8-D9</f>
        <v>660009.45175606757</v>
      </c>
      <c r="F10" s="13">
        <f>F8-F9</f>
        <v>507315.42774648964</v>
      </c>
    </row>
    <row r="13" spans="1:8" x14ac:dyDescent="0.3">
      <c r="C13" s="3">
        <v>2024</v>
      </c>
      <c r="D13" s="3"/>
      <c r="E13" s="3">
        <v>2025</v>
      </c>
      <c r="F13" s="3"/>
      <c r="G13" s="3">
        <v>2026</v>
      </c>
      <c r="H13" s="3"/>
    </row>
    <row r="14" spans="1:8" x14ac:dyDescent="0.3">
      <c r="A14" s="2" t="s">
        <v>6</v>
      </c>
      <c r="B14" s="2"/>
      <c r="C14" s="5" t="s">
        <v>7</v>
      </c>
      <c r="D14" s="5" t="s">
        <v>8</v>
      </c>
      <c r="E14" s="5" t="s">
        <v>7</v>
      </c>
      <c r="F14" s="5" t="s">
        <v>8</v>
      </c>
      <c r="G14" s="5" t="s">
        <v>7</v>
      </c>
      <c r="H14" s="5" t="s">
        <v>8</v>
      </c>
    </row>
    <row r="15" spans="1:8" x14ac:dyDescent="0.3">
      <c r="A15" s="1" t="s">
        <v>9</v>
      </c>
      <c r="B15" s="1"/>
      <c r="C15" s="14">
        <v>0.75</v>
      </c>
      <c r="D15" s="15">
        <f>B$8*C15</f>
        <v>30599331.1875</v>
      </c>
      <c r="E15" s="14">
        <v>0.72499999999999998</v>
      </c>
      <c r="F15" s="15">
        <f>D$8*E15</f>
        <v>28701923.137499999</v>
      </c>
      <c r="G15" s="14">
        <v>0.7</v>
      </c>
      <c r="H15" s="15">
        <f>F$8*G15</f>
        <v>27535523.399999999</v>
      </c>
    </row>
    <row r="16" spans="1:8" x14ac:dyDescent="0.3">
      <c r="A16" s="1" t="s">
        <v>10</v>
      </c>
      <c r="B16" s="1"/>
      <c r="C16" s="14">
        <v>0.2</v>
      </c>
      <c r="D16" s="15">
        <f>B$8*C16</f>
        <v>8159821.6500000004</v>
      </c>
      <c r="E16" s="14">
        <v>0.2</v>
      </c>
      <c r="F16" s="15">
        <f>D$8*E16</f>
        <v>7917771.9000000004</v>
      </c>
      <c r="G16" s="14">
        <v>0.2</v>
      </c>
      <c r="H16" s="15">
        <f>F$8*G16</f>
        <v>7867292.4000000004</v>
      </c>
    </row>
    <row r="17" spans="1:8" x14ac:dyDescent="0.3">
      <c r="A17" s="1" t="s">
        <v>11</v>
      </c>
      <c r="B17" s="1"/>
      <c r="C17" s="14">
        <f>1-C15-C16</f>
        <v>4.9999999999999989E-2</v>
      </c>
      <c r="D17" s="15">
        <f>B$8*C17</f>
        <v>2039955.4124999996</v>
      </c>
      <c r="E17" s="14">
        <f>1-E15-E16</f>
        <v>7.5000000000000011E-2</v>
      </c>
      <c r="F17" s="15">
        <f>D$8*E17</f>
        <v>2969164.4625000004</v>
      </c>
      <c r="G17" s="14">
        <f>1-G15-G16</f>
        <v>0.10000000000000003</v>
      </c>
      <c r="H17" s="15">
        <f>F$8*G17</f>
        <v>3933646.2000000011</v>
      </c>
    </row>
  </sheetData>
  <mergeCells count="7">
    <mergeCell ref="A16:B16"/>
    <mergeCell ref="A17:B17"/>
    <mergeCell ref="C13:D13"/>
    <mergeCell ref="E13:F13"/>
    <mergeCell ref="G13:H13"/>
    <mergeCell ref="A14:B14"/>
    <mergeCell ref="A15:B1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17"/>
  <sheetViews>
    <sheetView topLeftCell="B1" zoomScaleNormal="100" workbookViewId="0">
      <selection activeCell="D15" sqref="D15"/>
    </sheetView>
  </sheetViews>
  <sheetFormatPr defaultColWidth="8.59765625" defaultRowHeight="15.6" x14ac:dyDescent="0.3"/>
  <cols>
    <col min="1" max="1" width="9.09765625" style="4" hidden="1" customWidth="1"/>
    <col min="2" max="2" width="22.796875" style="4" customWidth="1"/>
    <col min="3" max="3" width="43.3984375" style="4" customWidth="1"/>
    <col min="4" max="4" width="30.3984375" style="4" customWidth="1"/>
    <col min="6" max="6" width="18.5" style="4" customWidth="1"/>
    <col min="7" max="7" width="18" style="4" customWidth="1"/>
    <col min="8" max="8" width="18.09765625" style="4" customWidth="1"/>
    <col min="16383" max="16384" width="10.5" style="4" customWidth="1"/>
  </cols>
  <sheetData>
    <row r="1" spans="1:8" ht="52.2" x14ac:dyDescent="0.3">
      <c r="A1" s="4" t="s">
        <v>12</v>
      </c>
      <c r="B1" s="16" t="s">
        <v>13</v>
      </c>
      <c r="C1" s="16" t="s">
        <v>14</v>
      </c>
      <c r="D1" s="16" t="s">
        <v>15</v>
      </c>
      <c r="E1" s="16" t="s">
        <v>7</v>
      </c>
      <c r="F1" s="16" t="s">
        <v>16</v>
      </c>
      <c r="G1" s="16" t="s">
        <v>17</v>
      </c>
      <c r="H1" s="16" t="s">
        <v>18</v>
      </c>
    </row>
    <row r="2" spans="1:8" x14ac:dyDescent="0.3">
      <c r="A2" s="4" t="e">
        <f>CONCATENATE(C2,#REF!)</f>
        <v>#REF!</v>
      </c>
      <c r="B2" s="17" t="s">
        <v>19</v>
      </c>
      <c r="C2" s="17" t="s">
        <v>20</v>
      </c>
      <c r="D2" s="18">
        <v>144139</v>
      </c>
      <c r="E2" s="19">
        <f t="shared" ref="E2:E14" si="0">D2/SUM(D$2:D$14)</f>
        <v>4.3994755184454731E-3</v>
      </c>
      <c r="F2" s="18">
        <f>'00-BUDGET'!D$15*E2</f>
        <v>134621.0084402113</v>
      </c>
      <c r="G2" s="18">
        <f>'00-BUDGET'!F$15*E2</f>
        <v>126273.40817573493</v>
      </c>
      <c r="H2" s="18">
        <f>'00-BUDGET'!H$15*E2</f>
        <v>121141.86108588245</v>
      </c>
    </row>
    <row r="3" spans="1:8" x14ac:dyDescent="0.3">
      <c r="A3" s="4" t="e">
        <f>CONCATENATE(C3,#REF!)</f>
        <v>#REF!</v>
      </c>
      <c r="B3" s="17" t="s">
        <v>21</v>
      </c>
      <c r="C3" s="17" t="s">
        <v>22</v>
      </c>
      <c r="D3" s="18">
        <v>3083111.2549999999</v>
      </c>
      <c r="E3" s="19">
        <f t="shared" si="0"/>
        <v>9.4104111219144013E-2</v>
      </c>
      <c r="F3" s="18">
        <f>'00-BUDGET'!D$15*E3</f>
        <v>2879522.8652999219</v>
      </c>
      <c r="G3" s="18">
        <f>'00-BUDGET'!F$15*E3</f>
        <v>2700968.9671346229</v>
      </c>
      <c r="H3" s="18">
        <f>'00-BUDGET'!H$15*E3</f>
        <v>2591205.9565109424</v>
      </c>
    </row>
    <row r="4" spans="1:8" x14ac:dyDescent="0.3">
      <c r="A4" s="4" t="e">
        <f>CONCATENATE(C4,#REF!)</f>
        <v>#REF!</v>
      </c>
      <c r="B4" s="17" t="s">
        <v>23</v>
      </c>
      <c r="C4" s="17" t="s">
        <v>24</v>
      </c>
      <c r="D4" s="18">
        <v>1039920.725</v>
      </c>
      <c r="E4" s="19">
        <f t="shared" si="0"/>
        <v>3.1740929039063455E-2</v>
      </c>
      <c r="F4" s="18">
        <f>'00-BUDGET'!D$15*E4</f>
        <v>971251.19986523874</v>
      </c>
      <c r="G4" s="18">
        <f>'00-BUDGET'!F$15*E4</f>
        <v>911025.70559204102</v>
      </c>
      <c r="H4" s="18">
        <f>'00-BUDGET'!H$15*E4</f>
        <v>874003.09429287119</v>
      </c>
    </row>
    <row r="5" spans="1:8" ht="26.85" customHeight="1" x14ac:dyDescent="0.3">
      <c r="A5" s="4" t="e">
        <f>CONCATENATE(C5,#REF!)</f>
        <v>#REF!</v>
      </c>
      <c r="B5" s="17" t="s">
        <v>19</v>
      </c>
      <c r="C5" s="17" t="s">
        <v>25</v>
      </c>
      <c r="D5" s="18">
        <v>3324804.9</v>
      </c>
      <c r="E5" s="19">
        <f t="shared" si="0"/>
        <v>0.10148119357812632</v>
      </c>
      <c r="F5" s="18">
        <f>'00-BUDGET'!D$15*E5</f>
        <v>3105256.6515998854</v>
      </c>
      <c r="G5" s="18">
        <f>'00-BUDGET'!F$15*E5</f>
        <v>2912705.4179811403</v>
      </c>
      <c r="H5" s="18">
        <f>'00-BUDGET'!H$15*E5</f>
        <v>2794337.7804304268</v>
      </c>
    </row>
    <row r="6" spans="1:8" x14ac:dyDescent="0.3">
      <c r="A6" s="4" t="e">
        <f>CONCATENATE(C6,#REF!)</f>
        <v>#REF!</v>
      </c>
      <c r="B6" s="17" t="s">
        <v>23</v>
      </c>
      <c r="C6" s="17" t="s">
        <v>26</v>
      </c>
      <c r="D6" s="18">
        <v>5875014.2999999998</v>
      </c>
      <c r="E6" s="19">
        <f t="shared" si="0"/>
        <v>0.17931983421119246</v>
      </c>
      <c r="F6" s="18">
        <f>'00-BUDGET'!D$15*E6</f>
        <v>5487066.9955158709</v>
      </c>
      <c r="G6" s="18">
        <f>'00-BUDGET'!F$15*E6</f>
        <v>5146824.0985588888</v>
      </c>
      <c r="H6" s="18">
        <f>'00-BUDGET'!H$15*E6</f>
        <v>4937665.4910064107</v>
      </c>
    </row>
    <row r="7" spans="1:8" x14ac:dyDescent="0.3">
      <c r="A7" s="4" t="e">
        <f>CONCATENATE(C7,#REF!)</f>
        <v>#REF!</v>
      </c>
      <c r="B7" s="17" t="s">
        <v>23</v>
      </c>
      <c r="C7" s="17" t="s">
        <v>27</v>
      </c>
      <c r="D7" s="18">
        <v>2349225.15</v>
      </c>
      <c r="E7" s="19">
        <f t="shared" si="0"/>
        <v>7.1704108775150335E-2</v>
      </c>
      <c r="F7" s="18">
        <f>'00-BUDGET'!D$15*E7</f>
        <v>2194097.7719153501</v>
      </c>
      <c r="G7" s="18">
        <f>'00-BUDGET'!F$15*E7</f>
        <v>2058045.8187073041</v>
      </c>
      <c r="H7" s="18">
        <f>'00-BUDGET'!H$15*E7</f>
        <v>1974410.1650542973</v>
      </c>
    </row>
    <row r="8" spans="1:8" ht="31.2" x14ac:dyDescent="0.3">
      <c r="A8" s="4" t="e">
        <f>CONCATENATE(C8,#REF!)</f>
        <v>#REF!</v>
      </c>
      <c r="B8" s="17" t="s">
        <v>23</v>
      </c>
      <c r="C8" s="17" t="s">
        <v>28</v>
      </c>
      <c r="D8" s="18">
        <v>306468.75</v>
      </c>
      <c r="E8" s="19">
        <f t="shared" si="0"/>
        <v>9.3541773065831321E-3</v>
      </c>
      <c r="F8" s="18">
        <f>'00-BUDGET'!D$15*E8</f>
        <v>286231.56939073396</v>
      </c>
      <c r="G8" s="18">
        <f>'00-BUDGET'!F$15*E8</f>
        <v>268482.87806809583</v>
      </c>
      <c r="H8" s="18">
        <f>'00-BUDGET'!H$15*E8</f>
        <v>257572.16811316879</v>
      </c>
    </row>
    <row r="9" spans="1:8" x14ac:dyDescent="0.3">
      <c r="B9" s="17" t="s">
        <v>29</v>
      </c>
      <c r="C9" s="17" t="s">
        <v>30</v>
      </c>
      <c r="D9" s="18">
        <v>837756</v>
      </c>
      <c r="E9" s="19">
        <f t="shared" si="0"/>
        <v>2.5570366191182164E-2</v>
      </c>
      <c r="F9" s="18">
        <f>'00-BUDGET'!D$15*E9</f>
        <v>782436.10366963595</v>
      </c>
      <c r="G9" s="18">
        <f>'00-BUDGET'!F$15*E9</f>
        <v>733918.68501703907</v>
      </c>
      <c r="H9" s="18">
        <f>'00-BUDGET'!H$15*E9</f>
        <v>704093.41660386533</v>
      </c>
    </row>
    <row r="10" spans="1:8" ht="78" x14ac:dyDescent="0.3">
      <c r="B10" s="17" t="s">
        <v>23</v>
      </c>
      <c r="C10" s="17" t="s">
        <v>31</v>
      </c>
      <c r="D10" s="18">
        <v>4851877.9000000004</v>
      </c>
      <c r="E10" s="19">
        <f t="shared" si="0"/>
        <v>0.14809120390412475</v>
      </c>
      <c r="F10" s="18">
        <f>'00-BUDGET'!D$15*E10</f>
        <v>4531491.794217906</v>
      </c>
      <c r="G10" s="18">
        <f>'00-BUDGET'!F$15*E10</f>
        <v>4250502.3517960282</v>
      </c>
      <c r="H10" s="18">
        <f>'00-BUDGET'!H$15*E10</f>
        <v>4077768.810436198</v>
      </c>
    </row>
    <row r="11" spans="1:8" x14ac:dyDescent="0.3">
      <c r="B11" s="17" t="s">
        <v>29</v>
      </c>
      <c r="C11" s="17" t="s">
        <v>32</v>
      </c>
      <c r="D11" s="18">
        <v>3907237.05</v>
      </c>
      <c r="E11" s="19">
        <f t="shared" si="0"/>
        <v>0.11925845015046664</v>
      </c>
      <c r="F11" s="18">
        <f>'00-BUDGET'!D$15*E11</f>
        <v>3649228.8130620881</v>
      </c>
      <c r="G11" s="18">
        <f>'00-BUDGET'!F$15*E11</f>
        <v>3422946.8697160687</v>
      </c>
      <c r="H11" s="18">
        <f>'00-BUDGET'!H$15*E11</f>
        <v>3283843.8447659076</v>
      </c>
    </row>
    <row r="12" spans="1:8" x14ac:dyDescent="0.3">
      <c r="B12" s="17" t="s">
        <v>21</v>
      </c>
      <c r="C12" s="17" t="s">
        <v>33</v>
      </c>
      <c r="D12" s="18">
        <v>3902169.99</v>
      </c>
      <c r="E12" s="19">
        <f t="shared" si="0"/>
        <v>0.11910379106152824</v>
      </c>
      <c r="F12" s="18">
        <f>'00-BUDGET'!D$15*E12</f>
        <v>3644496.3483785046</v>
      </c>
      <c r="G12" s="18">
        <f>'00-BUDGET'!F$15*E12</f>
        <v>3418507.856432843</v>
      </c>
      <c r="H12" s="18">
        <f>'00-BUDGET'!H$15*E12</f>
        <v>3279585.2258034213</v>
      </c>
    </row>
    <row r="13" spans="1:8" x14ac:dyDescent="0.3">
      <c r="B13" s="17" t="s">
        <v>34</v>
      </c>
      <c r="C13" s="17" t="s">
        <v>35</v>
      </c>
      <c r="D13" s="18">
        <v>3026119.7</v>
      </c>
      <c r="E13" s="19">
        <f t="shared" si="0"/>
        <v>9.2364589292527083E-2</v>
      </c>
      <c r="F13" s="18">
        <f>'00-BUDGET'!D$15*E13</f>
        <v>2826294.6577594527</v>
      </c>
      <c r="G13" s="18">
        <f>'00-BUDGET'!F$15*E13</f>
        <v>2651041.3425008678</v>
      </c>
      <c r="H13" s="18">
        <f>'00-BUDGET'!H$15*E13</f>
        <v>2543307.3097957689</v>
      </c>
    </row>
    <row r="14" spans="1:8" ht="31.2" x14ac:dyDescent="0.3">
      <c r="B14" s="17" t="s">
        <v>19</v>
      </c>
      <c r="C14" s="17" t="s">
        <v>36</v>
      </c>
      <c r="D14" s="18">
        <v>114924.25</v>
      </c>
      <c r="E14" s="19">
        <f t="shared" si="0"/>
        <v>3.5077697524660725E-3</v>
      </c>
      <c r="F14" s="18">
        <f>'00-BUDGET'!D$15*E14</f>
        <v>107335.40838520425</v>
      </c>
      <c r="G14" s="18">
        <f>'00-BUDGET'!F$15*E14</f>
        <v>100679.73781932861</v>
      </c>
      <c r="H14" s="18">
        <f>'00-BUDGET'!H$15*E14</f>
        <v>96588.276100841744</v>
      </c>
    </row>
    <row r="16" spans="1:8" x14ac:dyDescent="0.3">
      <c r="F16" s="20"/>
      <c r="G16" s="20"/>
      <c r="H16" s="20"/>
    </row>
    <row r="17" spans="6:11" x14ac:dyDescent="0.3">
      <c r="F17" s="21"/>
      <c r="G17" s="21"/>
      <c r="H17" s="21"/>
      <c r="I17" s="21"/>
      <c r="J17" s="21"/>
      <c r="K17" s="21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17"/>
  <sheetViews>
    <sheetView topLeftCell="B1" zoomScaleNormal="100" workbookViewId="0">
      <selection activeCell="D2" sqref="D2"/>
    </sheetView>
  </sheetViews>
  <sheetFormatPr defaultColWidth="8.59765625" defaultRowHeight="15.6" x14ac:dyDescent="0.3"/>
  <cols>
    <col min="1" max="1" width="9.09765625" style="4" hidden="1" customWidth="1"/>
    <col min="2" max="2" width="22.796875" style="4" customWidth="1"/>
    <col min="3" max="3" width="43.3984375" style="4" customWidth="1"/>
    <col min="4" max="4" width="30.3984375" style="4" customWidth="1"/>
    <col min="6" max="8" width="18.5" style="4" customWidth="1"/>
    <col min="16381" max="16384" width="10.5" style="4" customWidth="1"/>
  </cols>
  <sheetData>
    <row r="1" spans="1:8" ht="52.2" x14ac:dyDescent="0.3">
      <c r="A1" s="4" t="s">
        <v>12</v>
      </c>
      <c r="B1" s="16" t="s">
        <v>13</v>
      </c>
      <c r="C1" s="16" t="s">
        <v>14</v>
      </c>
      <c r="D1" s="16" t="s">
        <v>37</v>
      </c>
      <c r="E1" s="16" t="s">
        <v>7</v>
      </c>
      <c r="F1" s="16" t="s">
        <v>38</v>
      </c>
      <c r="G1" s="16" t="s">
        <v>39</v>
      </c>
      <c r="H1" s="16" t="s">
        <v>40</v>
      </c>
    </row>
    <row r="2" spans="1:8" x14ac:dyDescent="0.3">
      <c r="A2" s="4" t="e">
        <f>CONCATENATE(C2,#REF!)</f>
        <v>#REF!</v>
      </c>
      <c r="B2" s="17" t="s">
        <v>19</v>
      </c>
      <c r="C2" s="17" t="s">
        <v>20</v>
      </c>
      <c r="D2" s="18">
        <v>247270</v>
      </c>
      <c r="E2" s="19">
        <f t="shared" ref="E2:E14" si="0">D2/SUM(D$2:D$14)</f>
        <v>6.0801873111775047E-3</v>
      </c>
      <c r="F2" s="18">
        <f>'00-BUDGET'!$D$16*$E2</f>
        <v>49613.244057801494</v>
      </c>
      <c r="G2" s="18">
        <f>'00-BUDGET'!$F$16*$E2</f>
        <v>48141.536239177804</v>
      </c>
      <c r="H2" s="18">
        <f>'00-BUDGET'!$H$16*$E2</f>
        <v>47834.611423803217</v>
      </c>
    </row>
    <row r="3" spans="1:8" x14ac:dyDescent="0.3">
      <c r="A3" s="4" t="e">
        <f>CONCATENATE(C3,#REF!)</f>
        <v>#REF!</v>
      </c>
      <c r="B3" s="17" t="s">
        <v>21</v>
      </c>
      <c r="C3" s="17" t="s">
        <v>22</v>
      </c>
      <c r="D3" s="18">
        <v>4613070</v>
      </c>
      <c r="E3" s="19">
        <f t="shared" si="0"/>
        <v>0.11343199611587985</v>
      </c>
      <c r="F3" s="18">
        <f>'00-BUDGET'!$D$16*$E3</f>
        <v>925584.85770907241</v>
      </c>
      <c r="G3" s="18">
        <f>'00-BUDGET'!$F$16*$E3</f>
        <v>898128.67140722275</v>
      </c>
      <c r="H3" s="18">
        <f>'00-BUDGET'!$H$16*$E3</f>
        <v>892402.68095929117</v>
      </c>
    </row>
    <row r="4" spans="1:8" x14ac:dyDescent="0.3">
      <c r="A4" s="4" t="e">
        <f>CONCATENATE(C4,#REF!)</f>
        <v>#REF!</v>
      </c>
      <c r="B4" s="17" t="s">
        <v>23</v>
      </c>
      <c r="C4" s="17" t="s">
        <v>24</v>
      </c>
      <c r="D4" s="18">
        <v>1314000</v>
      </c>
      <c r="E4" s="19">
        <f t="shared" si="0"/>
        <v>3.2310292906083393E-2</v>
      </c>
      <c r="F4" s="18">
        <f>'00-BUDGET'!$D$16*$E4</f>
        <v>263646.22757290071</v>
      </c>
      <c r="G4" s="18">
        <f>'00-BUDGET'!$F$16*$E4</f>
        <v>255825.52925255644</v>
      </c>
      <c r="H4" s="18">
        <f>'00-BUDGET'!$H$16*$E4</f>
        <v>254194.52182180379</v>
      </c>
    </row>
    <row r="5" spans="1:8" ht="26.85" customHeight="1" x14ac:dyDescent="0.3">
      <c r="A5" s="4" t="e">
        <f>CONCATENATE(C5,#REF!)</f>
        <v>#REF!</v>
      </c>
      <c r="B5" s="17" t="s">
        <v>19</v>
      </c>
      <c r="C5" s="17" t="s">
        <v>25</v>
      </c>
      <c r="D5" s="18">
        <v>3643065</v>
      </c>
      <c r="E5" s="19">
        <f t="shared" si="0"/>
        <v>8.9580287082116211E-2</v>
      </c>
      <c r="F5" s="18">
        <f>'00-BUDGET'!$D$16*$E5</f>
        <v>730959.16594586719</v>
      </c>
      <c r="G5" s="18">
        <f>'00-BUDGET'!$F$16*$E5</f>
        <v>709276.27985271276</v>
      </c>
      <c r="H5" s="18">
        <f>'00-BUDGET'!$H$16*$E5</f>
        <v>704754.31175095111</v>
      </c>
    </row>
    <row r="6" spans="1:8" x14ac:dyDescent="0.3">
      <c r="A6" s="4" t="e">
        <f>CONCATENATE(C6,#REF!)</f>
        <v>#REF!</v>
      </c>
      <c r="B6" s="17" t="s">
        <v>23</v>
      </c>
      <c r="C6" s="17" t="s">
        <v>26</v>
      </c>
      <c r="D6" s="18">
        <v>8072340</v>
      </c>
      <c r="E6" s="19">
        <f t="shared" si="0"/>
        <v>0.19849289941970566</v>
      </c>
      <c r="F6" s="18">
        <f>'00-BUDGET'!$D$16*$E6</f>
        <v>1619666.6580561867</v>
      </c>
      <c r="G6" s="18">
        <f>'00-BUDGET'!$F$16*$E6</f>
        <v>1571621.5013748719</v>
      </c>
      <c r="H6" s="18">
        <f>'00-BUDGET'!$H$16*$E6</f>
        <v>1561601.6790586149</v>
      </c>
    </row>
    <row r="7" spans="1:8" x14ac:dyDescent="0.3">
      <c r="A7" s="4" t="e">
        <f>CONCATENATE(C7,#REF!)</f>
        <v>#REF!</v>
      </c>
      <c r="B7" s="17" t="s">
        <v>23</v>
      </c>
      <c r="C7" s="17" t="s">
        <v>27</v>
      </c>
      <c r="D7" s="18">
        <v>2894450</v>
      </c>
      <c r="E7" s="19">
        <f t="shared" si="0"/>
        <v>7.1172395207011477E-2</v>
      </c>
      <c r="F7" s="18">
        <f>'00-BUDGET'!$D$16*$E7</f>
        <v>580754.05129252851</v>
      </c>
      <c r="G7" s="18">
        <f>'00-BUDGET'!$F$16*$E7</f>
        <v>563526.79082577024</v>
      </c>
      <c r="H7" s="18">
        <f>'00-BUDGET'!$H$16*$E7</f>
        <v>559934.04390191787</v>
      </c>
    </row>
    <row r="8" spans="1:8" ht="31.2" x14ac:dyDescent="0.3">
      <c r="A8" s="4" t="e">
        <f>CONCATENATE(C8,#REF!)</f>
        <v>#REF!</v>
      </c>
      <c r="B8" s="17" t="s">
        <v>23</v>
      </c>
      <c r="C8" s="17" t="s">
        <v>28</v>
      </c>
      <c r="D8" s="18">
        <v>492960</v>
      </c>
      <c r="E8" s="19">
        <f t="shared" si="0"/>
        <v>1.2121523585222884E-2</v>
      </c>
      <c r="F8" s="18">
        <f>'00-BUDGET'!$D$16*$E8</f>
        <v>98909.470581687317</v>
      </c>
      <c r="G8" s="18">
        <f>'00-BUDGET'!$F$16*$E8</f>
        <v>95975.458828265007</v>
      </c>
      <c r="H8" s="18">
        <f>'00-BUDGET'!$H$16*$E8</f>
        <v>95363.570378444754</v>
      </c>
    </row>
    <row r="9" spans="1:8" x14ac:dyDescent="0.3">
      <c r="B9" s="17" t="s">
        <v>29</v>
      </c>
      <c r="C9" s="17" t="s">
        <v>30</v>
      </c>
      <c r="D9" s="18">
        <v>1040980</v>
      </c>
      <c r="E9" s="19">
        <f t="shared" si="0"/>
        <v>2.5596932046708289E-2</v>
      </c>
      <c r="F9" s="18">
        <f>'00-BUDGET'!$D$16*$E9</f>
        <v>208866.40028830912</v>
      </c>
      <c r="G9" s="18">
        <f>'00-BUDGET'!$F$16*$E9</f>
        <v>202670.6692856364</v>
      </c>
      <c r="H9" s="18">
        <f>'00-BUDGET'!$H$16*$E9</f>
        <v>201378.54895438458</v>
      </c>
    </row>
    <row r="10" spans="1:8" ht="78" x14ac:dyDescent="0.3">
      <c r="B10" s="17" t="s">
        <v>23</v>
      </c>
      <c r="C10" s="17" t="s">
        <v>31</v>
      </c>
      <c r="D10" s="18">
        <v>5681590</v>
      </c>
      <c r="E10" s="19">
        <f t="shared" si="0"/>
        <v>0.13970611649335948</v>
      </c>
      <c r="F10" s="18">
        <f>'00-BUDGET'!$D$16*$E10</f>
        <v>1139976.9939999369</v>
      </c>
      <c r="G10" s="18">
        <f>'00-BUDGET'!$F$16*$E10</f>
        <v>1106161.1634292484</v>
      </c>
      <c r="H10" s="18">
        <f>'00-BUDGET'!$H$16*$E10</f>
        <v>1099108.8685217218</v>
      </c>
    </row>
    <row r="11" spans="1:8" x14ac:dyDescent="0.3">
      <c r="B11" s="17" t="s">
        <v>29</v>
      </c>
      <c r="C11" s="17" t="s">
        <v>32</v>
      </c>
      <c r="D11" s="18">
        <v>4403460</v>
      </c>
      <c r="E11" s="19">
        <f t="shared" si="0"/>
        <v>0.10827784048723135</v>
      </c>
      <c r="F11" s="18">
        <f>'00-BUDGET'!$D$16*$E11</f>
        <v>883527.86702295695</v>
      </c>
      <c r="G11" s="18">
        <f>'00-BUDGET'!$F$16*$E11</f>
        <v>857319.2428024828</v>
      </c>
      <c r="H11" s="18">
        <f>'00-BUDGET'!$H$16*$E11</f>
        <v>851853.43155360757</v>
      </c>
    </row>
    <row r="12" spans="1:8" x14ac:dyDescent="0.3">
      <c r="B12" s="17" t="s">
        <v>21</v>
      </c>
      <c r="C12" s="17" t="s">
        <v>33</v>
      </c>
      <c r="D12" s="18">
        <v>4531310</v>
      </c>
      <c r="E12" s="19">
        <f t="shared" si="0"/>
        <v>0.11142157789061245</v>
      </c>
      <c r="F12" s="18">
        <f>'00-BUDGET'!$D$16*$E12</f>
        <v>909180.20354898088</v>
      </c>
      <c r="G12" s="18">
        <f>'00-BUDGET'!$F$16*$E12</f>
        <v>882210.63847595255</v>
      </c>
      <c r="H12" s="18">
        <f>'00-BUDGET'!$H$16*$E12</f>
        <v>876586.1329348234</v>
      </c>
    </row>
    <row r="13" spans="1:8" x14ac:dyDescent="0.3">
      <c r="B13" s="17" t="s">
        <v>34</v>
      </c>
      <c r="C13" s="17" t="s">
        <v>35</v>
      </c>
      <c r="D13" s="18">
        <v>3516410</v>
      </c>
      <c r="E13" s="19">
        <f t="shared" si="0"/>
        <v>8.6465933849224283E-2</v>
      </c>
      <c r="F13" s="18">
        <f>'00-BUDGET'!$D$16*$E13</f>
        <v>705546.59901036823</v>
      </c>
      <c r="G13" s="18">
        <f>'00-BUDGET'!$F$16*$E13</f>
        <v>684617.5413386469</v>
      </c>
      <c r="H13" s="18">
        <f>'00-BUDGET'!$H$16*$E13</f>
        <v>680252.784230905</v>
      </c>
    </row>
    <row r="14" spans="1:8" ht="31.2" x14ac:dyDescent="0.3">
      <c r="B14" s="17" t="s">
        <v>19</v>
      </c>
      <c r="C14" s="17" t="s">
        <v>36</v>
      </c>
      <c r="D14" s="18">
        <v>217250</v>
      </c>
      <c r="E14" s="19">
        <f t="shared" si="0"/>
        <v>5.3420176056671372E-3</v>
      </c>
      <c r="F14" s="18">
        <f>'00-BUDGET'!$D$16*$E14</f>
        <v>43589.910913403874</v>
      </c>
      <c r="G14" s="18">
        <f>'00-BUDGET'!$F$16*$E14</f>
        <v>42296.876887456543</v>
      </c>
      <c r="H14" s="18">
        <f>'00-BUDGET'!$H$16*$E14</f>
        <v>42027.214509731268</v>
      </c>
    </row>
    <row r="16" spans="1:8" x14ac:dyDescent="0.3">
      <c r="F16" s="20"/>
      <c r="G16" s="20"/>
      <c r="H16" s="20"/>
    </row>
    <row r="17" spans="6:8" x14ac:dyDescent="0.3">
      <c r="F17" s="20"/>
      <c r="G17" s="20"/>
      <c r="H17" s="20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B1" zoomScaleNormal="100" workbookViewId="0">
      <selection activeCell="H46" sqref="H46"/>
    </sheetView>
  </sheetViews>
  <sheetFormatPr defaultColWidth="8.59765625" defaultRowHeight="15.6" x14ac:dyDescent="0.3"/>
  <cols>
    <col min="1" max="1" width="9.09765625" style="4" hidden="1" customWidth="1"/>
    <col min="2" max="2" width="11.19921875" style="4" customWidth="1"/>
    <col min="3" max="3" width="14" style="4" customWidth="1"/>
    <col min="4" max="4" width="41.69921875" style="4" customWidth="1"/>
    <col min="5" max="5" width="35.59765625" style="4" customWidth="1"/>
    <col min="6" max="6" width="16.8984375" style="4" customWidth="1"/>
    <col min="7" max="7" width="16.8984375" style="4" hidden="1" customWidth="1"/>
    <col min="8" max="8" width="16.19921875" style="4" customWidth="1"/>
    <col min="10" max="10" width="16" style="4" customWidth="1"/>
    <col min="11" max="11" width="12.5" style="4" customWidth="1"/>
    <col min="13" max="13" width="34.5" style="4" customWidth="1"/>
    <col min="14" max="14" width="39.296875" style="4" customWidth="1"/>
    <col min="15" max="15" width="32.19921875" style="4" customWidth="1"/>
  </cols>
  <sheetData>
    <row r="1" spans="1:15" ht="156.6" x14ac:dyDescent="0.3">
      <c r="A1" s="22" t="s">
        <v>12</v>
      </c>
      <c r="B1" s="23" t="e">
        <f>#REF!</f>
        <v>#REF!</v>
      </c>
      <c r="C1" s="23" t="e">
        <f>#REF!</f>
        <v>#REF!</v>
      </c>
      <c r="D1" s="23" t="e">
        <f>#REF!</f>
        <v>#REF!</v>
      </c>
      <c r="E1" s="23" t="e">
        <f>#REF!</f>
        <v>#REF!</v>
      </c>
      <c r="F1" s="24" t="s">
        <v>41</v>
      </c>
      <c r="G1" s="24"/>
      <c r="H1" s="24" t="s">
        <v>42</v>
      </c>
      <c r="I1" s="24" t="s">
        <v>43</v>
      </c>
      <c r="J1" s="24" t="s">
        <v>44</v>
      </c>
      <c r="K1" s="24" t="s">
        <v>45</v>
      </c>
      <c r="L1" s="24" t="s">
        <v>46</v>
      </c>
      <c r="M1" s="24" t="s">
        <v>47</v>
      </c>
      <c r="N1" s="23" t="s">
        <v>48</v>
      </c>
      <c r="O1" s="23" t="s">
        <v>49</v>
      </c>
    </row>
    <row r="2" spans="1:15" ht="45" x14ac:dyDescent="0.3">
      <c r="A2" s="4" t="str">
        <f t="shared" ref="A2:A16" si="0">CONCATENATE(D2,E2)</f>
        <v>CDI Rosaria Manconi AbbasantaCDI</v>
      </c>
      <c r="B2" s="25" t="s">
        <v>19</v>
      </c>
      <c r="C2" s="25" t="s">
        <v>20</v>
      </c>
      <c r="D2" s="25" t="s">
        <v>50</v>
      </c>
      <c r="E2" s="25" t="s">
        <v>51</v>
      </c>
      <c r="F2" s="8">
        <v>9.6021640241071501E-2</v>
      </c>
      <c r="G2" s="26" t="str">
        <f t="shared" ref="G2:G33" si="1">CONCATENATE(B2,E2)</f>
        <v>ORISTANOCDI</v>
      </c>
      <c r="H2" s="27">
        <f t="shared" ref="H2:H33" si="2">COUNTIF(G$2:G$100,G2)</f>
        <v>1</v>
      </c>
      <c r="I2" s="27">
        <f t="shared" ref="I2:I33" si="3">COUNTIF(E$2:E$100,E2)</f>
        <v>6</v>
      </c>
      <c r="J2" s="8">
        <f t="shared" ref="J2:J33" si="4">IF(1-(H2/I2)=0,1,1-(H2/I2))</f>
        <v>0.83333333333333337</v>
      </c>
      <c r="K2" s="8">
        <f t="shared" ref="K2:K33" si="5">AVERAGE(J2,F2)</f>
        <v>0.46467748678720244</v>
      </c>
      <c r="L2" s="28">
        <f t="shared" ref="L2:L33" si="6">K2/SUM(K$2:K$100)</f>
        <v>1.9483829767668062E-2</v>
      </c>
      <c r="M2" s="8">
        <f>'00-BUDGET'!D$17*L2</f>
        <v>39746.143990783072</v>
      </c>
      <c r="N2" s="8">
        <f>'00-BUDGET'!F$17*L2</f>
        <v>57850.694939559646</v>
      </c>
      <c r="O2" s="8">
        <f>'00-BUDGET'!H$17*L2</f>
        <v>76642.492927034371</v>
      </c>
    </row>
    <row r="3" spans="1:15" ht="75" x14ac:dyDescent="0.3">
      <c r="A3" s="4" t="str">
        <f t="shared" si="0"/>
        <v>RSA SANT’ELIA DI NUXISCDI</v>
      </c>
      <c r="B3" s="25" t="s">
        <v>21</v>
      </c>
      <c r="C3" s="25" t="s">
        <v>22</v>
      </c>
      <c r="D3" s="25" t="s">
        <v>52</v>
      </c>
      <c r="E3" s="25" t="s">
        <v>51</v>
      </c>
      <c r="F3" s="8">
        <v>7.5018914422396707E-2</v>
      </c>
      <c r="G3" s="26" t="str">
        <f t="shared" si="1"/>
        <v>CARBONIACDI</v>
      </c>
      <c r="H3" s="27">
        <f t="shared" si="2"/>
        <v>2</v>
      </c>
      <c r="I3" s="27">
        <f t="shared" si="3"/>
        <v>6</v>
      </c>
      <c r="J3" s="8">
        <f t="shared" si="4"/>
        <v>0.66666666666666674</v>
      </c>
      <c r="K3" s="8">
        <f t="shared" si="5"/>
        <v>0.37084279054453173</v>
      </c>
      <c r="L3" s="28">
        <f t="shared" si="6"/>
        <v>1.5549360593071956E-2</v>
      </c>
      <c r="M3" s="8">
        <f>'00-BUDGET'!D$17*L3</f>
        <v>31720.002302751342</v>
      </c>
      <c r="N3" s="8">
        <f>'00-BUDGET'!F$17*L3</f>
        <v>46168.608887547183</v>
      </c>
      <c r="O3" s="8">
        <f>'00-BUDGET'!H$17*L3</f>
        <v>61165.683209367264</v>
      </c>
    </row>
    <row r="4" spans="1:15" ht="75" x14ac:dyDescent="0.3">
      <c r="A4" s="4" t="str">
        <f t="shared" si="0"/>
        <v>RSA SANT’ELIA DI NUXISR1</v>
      </c>
      <c r="B4" s="25" t="s">
        <v>21</v>
      </c>
      <c r="C4" s="25" t="s">
        <v>22</v>
      </c>
      <c r="D4" s="25" t="s">
        <v>52</v>
      </c>
      <c r="E4" s="25" t="s">
        <v>53</v>
      </c>
      <c r="F4" s="8">
        <v>7.5018914422396707E-2</v>
      </c>
      <c r="G4" s="26" t="str">
        <f t="shared" si="1"/>
        <v>CARBONIAR1</v>
      </c>
      <c r="H4" s="27">
        <f t="shared" si="2"/>
        <v>2</v>
      </c>
      <c r="I4" s="27">
        <f t="shared" si="3"/>
        <v>9</v>
      </c>
      <c r="J4" s="8">
        <f t="shared" si="4"/>
        <v>0.77777777777777779</v>
      </c>
      <c r="K4" s="8">
        <f t="shared" si="5"/>
        <v>0.42639834610008726</v>
      </c>
      <c r="L4" s="28">
        <f t="shared" si="6"/>
        <v>1.787879341017843E-2</v>
      </c>
      <c r="M4" s="8">
        <f>'00-BUDGET'!D$17*L4</f>
        <v>36471.941386062812</v>
      </c>
      <c r="N4" s="8">
        <f>'00-BUDGET'!F$17*L4</f>
        <v>53085.07802588099</v>
      </c>
      <c r="O4" s="8">
        <f>'00-BUDGET'!H$17*L4</f>
        <v>70328.847758533448</v>
      </c>
    </row>
    <row r="5" spans="1:15" ht="75" x14ac:dyDescent="0.3">
      <c r="A5" s="4" t="str">
        <f t="shared" si="0"/>
        <v>RSA SANT’ELIA DI NUXISR2</v>
      </c>
      <c r="B5" s="25" t="s">
        <v>21</v>
      </c>
      <c r="C5" s="25" t="s">
        <v>22</v>
      </c>
      <c r="D5" s="25" t="s">
        <v>52</v>
      </c>
      <c r="E5" s="25" t="s">
        <v>54</v>
      </c>
      <c r="F5" s="8">
        <v>7.5018914422396707E-2</v>
      </c>
      <c r="G5" s="26" t="str">
        <f t="shared" si="1"/>
        <v>CARBONIAR2</v>
      </c>
      <c r="H5" s="27">
        <f t="shared" si="2"/>
        <v>2</v>
      </c>
      <c r="I5" s="27">
        <f t="shared" si="3"/>
        <v>10</v>
      </c>
      <c r="J5" s="8">
        <f t="shared" si="4"/>
        <v>0.8</v>
      </c>
      <c r="K5" s="8">
        <f t="shared" si="5"/>
        <v>0.43750945721119838</v>
      </c>
      <c r="L5" s="28">
        <f t="shared" si="6"/>
        <v>1.8344679973599728E-2</v>
      </c>
      <c r="M5" s="8">
        <f>'00-BUDGET'!D$17*L5</f>
        <v>37422.329202725115</v>
      </c>
      <c r="N5" s="8">
        <f>'00-BUDGET'!F$17*L5</f>
        <v>54468.37185354776</v>
      </c>
      <c r="O5" s="8">
        <f>'00-BUDGET'!H$17*L5</f>
        <v>72161.480668366683</v>
      </c>
    </row>
    <row r="6" spans="1:15" ht="75" x14ac:dyDescent="0.3">
      <c r="A6" s="4" t="str">
        <f t="shared" si="0"/>
        <v>RSA SANT’ELIA DI NUXISR3A/ R3D</v>
      </c>
      <c r="B6" s="25" t="s">
        <v>21</v>
      </c>
      <c r="C6" s="25" t="s">
        <v>22</v>
      </c>
      <c r="D6" s="25" t="s">
        <v>52</v>
      </c>
      <c r="E6" s="25" t="s">
        <v>55</v>
      </c>
      <c r="F6" s="8">
        <v>7.5018914422396707E-2</v>
      </c>
      <c r="G6" s="26" t="str">
        <f t="shared" si="1"/>
        <v>CARBONIAR3A/ R3D</v>
      </c>
      <c r="H6" s="27">
        <f t="shared" si="2"/>
        <v>2</v>
      </c>
      <c r="I6" s="27">
        <f t="shared" si="3"/>
        <v>11</v>
      </c>
      <c r="J6" s="8">
        <f t="shared" si="4"/>
        <v>0.81818181818181812</v>
      </c>
      <c r="K6" s="8">
        <f t="shared" si="5"/>
        <v>0.44660036630210742</v>
      </c>
      <c r="L6" s="28">
        <f t="shared" si="6"/>
        <v>1.8725859889126239E-2</v>
      </c>
      <c r="M6" s="8">
        <f>'00-BUDGET'!D$17*L6</f>
        <v>38199.919234539717</v>
      </c>
      <c r="N6" s="8">
        <f>'00-BUDGET'!F$17*L6</f>
        <v>55600.157712547829</v>
      </c>
      <c r="O6" s="8">
        <f>'00-BUDGET'!H$17*L6</f>
        <v>73660.907594593868</v>
      </c>
    </row>
    <row r="7" spans="1:15" ht="75" x14ac:dyDescent="0.3">
      <c r="A7" s="4" t="str">
        <f t="shared" si="0"/>
        <v>RSA SANT’ELIA DI NUXISR3B</v>
      </c>
      <c r="B7" s="25" t="s">
        <v>21</v>
      </c>
      <c r="C7" s="25" t="s">
        <v>22</v>
      </c>
      <c r="D7" s="25" t="s">
        <v>52</v>
      </c>
      <c r="E7" s="25" t="s">
        <v>56</v>
      </c>
      <c r="F7" s="8">
        <v>7.5018914422396707E-2</v>
      </c>
      <c r="G7" s="26" t="str">
        <f t="shared" si="1"/>
        <v>CARBONIAR3B</v>
      </c>
      <c r="H7" s="27">
        <f t="shared" si="2"/>
        <v>2</v>
      </c>
      <c r="I7" s="27">
        <f t="shared" si="3"/>
        <v>11</v>
      </c>
      <c r="J7" s="8">
        <f t="shared" si="4"/>
        <v>0.81818181818181812</v>
      </c>
      <c r="K7" s="8">
        <f t="shared" si="5"/>
        <v>0.44660036630210742</v>
      </c>
      <c r="L7" s="28">
        <f t="shared" si="6"/>
        <v>1.8725859889126239E-2</v>
      </c>
      <c r="M7" s="8">
        <f>'00-BUDGET'!D$17*L7</f>
        <v>38199.919234539717</v>
      </c>
      <c r="N7" s="8">
        <f>'00-BUDGET'!F$17*L7</f>
        <v>55600.157712547829</v>
      </c>
      <c r="O7" s="8">
        <f>'00-BUDGET'!H$17*L7</f>
        <v>73660.907594593868</v>
      </c>
    </row>
    <row r="8" spans="1:15" ht="45" x14ac:dyDescent="0.3">
      <c r="A8" s="4" t="str">
        <f t="shared" si="0"/>
        <v>Madonna di FatimaHospice</v>
      </c>
      <c r="B8" s="25" t="s">
        <v>23</v>
      </c>
      <c r="C8" s="25" t="s">
        <v>24</v>
      </c>
      <c r="D8" s="25" t="s">
        <v>57</v>
      </c>
      <c r="E8" s="25" t="s">
        <v>58</v>
      </c>
      <c r="F8" s="8">
        <v>0.34343362439390401</v>
      </c>
      <c r="G8" s="26" t="str">
        <f t="shared" si="1"/>
        <v>CAGLIARIHospice</v>
      </c>
      <c r="H8" s="27">
        <f t="shared" si="2"/>
        <v>2</v>
      </c>
      <c r="I8" s="27">
        <f t="shared" si="3"/>
        <v>2</v>
      </c>
      <c r="J8" s="8">
        <f t="shared" si="4"/>
        <v>1</v>
      </c>
      <c r="K8" s="8">
        <f t="shared" si="5"/>
        <v>0.67171681219695201</v>
      </c>
      <c r="L8" s="28">
        <f t="shared" si="6"/>
        <v>2.8164945350407096E-2</v>
      </c>
      <c r="M8" s="8">
        <f>'00-BUDGET'!D$17*L8</f>
        <v>57455.232710329656</v>
      </c>
      <c r="N8" s="8">
        <f>'00-BUDGET'!F$17*L8</f>
        <v>83626.354822683366</v>
      </c>
      <c r="O8" s="8">
        <f>'00-BUDGET'!H$17*L8</f>
        <v>110790.93025083658</v>
      </c>
    </row>
    <row r="9" spans="1:15" ht="90" x14ac:dyDescent="0.3">
      <c r="A9" s="4" t="str">
        <f t="shared" si="0"/>
        <v>RSA VILLA S. GIUSEPPE MILISR1</v>
      </c>
      <c r="B9" s="25" t="s">
        <v>19</v>
      </c>
      <c r="C9" s="25" t="s">
        <v>25</v>
      </c>
      <c r="D9" s="25" t="s">
        <v>59</v>
      </c>
      <c r="E9" s="25" t="s">
        <v>53</v>
      </c>
      <c r="F9" s="8">
        <v>9.6021640241071501E-2</v>
      </c>
      <c r="G9" s="26" t="str">
        <f t="shared" si="1"/>
        <v>ORISTANOR1</v>
      </c>
      <c r="H9" s="27">
        <f t="shared" si="2"/>
        <v>1</v>
      </c>
      <c r="I9" s="27">
        <f t="shared" si="3"/>
        <v>9</v>
      </c>
      <c r="J9" s="8">
        <f t="shared" si="4"/>
        <v>0.88888888888888884</v>
      </c>
      <c r="K9" s="8">
        <f t="shared" si="5"/>
        <v>0.49245526456498018</v>
      </c>
      <c r="L9" s="28">
        <f t="shared" si="6"/>
        <v>2.0648546176221302E-2</v>
      </c>
      <c r="M9" s="8">
        <f>'00-BUDGET'!D$17*L9</f>
        <v>42122.113532438816</v>
      </c>
      <c r="N9" s="8">
        <f>'00-BUDGET'!F$17*L9</f>
        <v>61308.929508726556</v>
      </c>
      <c r="O9" s="8">
        <f>'00-BUDGET'!H$17*L9</f>
        <v>81224.075201617481</v>
      </c>
    </row>
    <row r="10" spans="1:15" ht="90" x14ac:dyDescent="0.3">
      <c r="A10" s="4" t="str">
        <f t="shared" si="0"/>
        <v>RSA VILLA S. GIUSEPPE MILISR2</v>
      </c>
      <c r="B10" s="25" t="s">
        <v>19</v>
      </c>
      <c r="C10" s="25" t="s">
        <v>25</v>
      </c>
      <c r="D10" s="25" t="s">
        <v>59</v>
      </c>
      <c r="E10" s="25" t="s">
        <v>54</v>
      </c>
      <c r="F10" s="8">
        <v>9.6021640241071501E-2</v>
      </c>
      <c r="G10" s="26" t="str">
        <f t="shared" si="1"/>
        <v>ORISTANOR2</v>
      </c>
      <c r="H10" s="27">
        <f t="shared" si="2"/>
        <v>1</v>
      </c>
      <c r="I10" s="27">
        <f t="shared" si="3"/>
        <v>10</v>
      </c>
      <c r="J10" s="8">
        <f t="shared" si="4"/>
        <v>0.9</v>
      </c>
      <c r="K10" s="8">
        <f t="shared" si="5"/>
        <v>0.49801082012053577</v>
      </c>
      <c r="L10" s="28">
        <f t="shared" si="6"/>
        <v>2.0881489457931949E-2</v>
      </c>
      <c r="M10" s="8">
        <f>'00-BUDGET'!D$17*L10</f>
        <v>42597.307440769961</v>
      </c>
      <c r="N10" s="8">
        <f>'00-BUDGET'!F$17*L10</f>
        <v>62000.576422559941</v>
      </c>
      <c r="O10" s="8">
        <f>'00-BUDGET'!H$17*L10</f>
        <v>82140.391656534091</v>
      </c>
    </row>
    <row r="11" spans="1:15" ht="90" x14ac:dyDescent="0.3">
      <c r="A11" s="4" t="str">
        <f t="shared" si="0"/>
        <v>RSA VILLA S. GIUSEPPE MILISR3A/ R3D</v>
      </c>
      <c r="B11" s="25" t="s">
        <v>19</v>
      </c>
      <c r="C11" s="25" t="s">
        <v>25</v>
      </c>
      <c r="D11" s="25" t="s">
        <v>59</v>
      </c>
      <c r="E11" s="25" t="s">
        <v>55</v>
      </c>
      <c r="F11" s="8">
        <v>9.6021640241071501E-2</v>
      </c>
      <c r="G11" s="26" t="str">
        <f t="shared" si="1"/>
        <v>ORISTANOR3A/ R3D</v>
      </c>
      <c r="H11" s="27">
        <f t="shared" si="2"/>
        <v>1</v>
      </c>
      <c r="I11" s="27">
        <f t="shared" si="3"/>
        <v>11</v>
      </c>
      <c r="J11" s="8">
        <f t="shared" si="4"/>
        <v>0.90909090909090906</v>
      </c>
      <c r="K11" s="8">
        <f t="shared" si="5"/>
        <v>0.50255627466599029</v>
      </c>
      <c r="L11" s="28">
        <f t="shared" si="6"/>
        <v>2.1072079415695204E-2</v>
      </c>
      <c r="M11" s="8">
        <f>'00-BUDGET'!D$17*L11</f>
        <v>42986.102456677261</v>
      </c>
      <c r="N11" s="8">
        <f>'00-BUDGET'!F$17*L11</f>
        <v>62566.469352059976</v>
      </c>
      <c r="O11" s="8">
        <f>'00-BUDGET'!H$17*L11</f>
        <v>82890.105119647691</v>
      </c>
    </row>
    <row r="12" spans="1:15" ht="90" x14ac:dyDescent="0.3">
      <c r="A12" s="4" t="str">
        <f t="shared" si="0"/>
        <v>RSA VILLA S. GIUSEPPE MILISR3B</v>
      </c>
      <c r="B12" s="25" t="s">
        <v>19</v>
      </c>
      <c r="C12" s="25" t="s">
        <v>25</v>
      </c>
      <c r="D12" s="25" t="s">
        <v>59</v>
      </c>
      <c r="E12" s="25" t="s">
        <v>56</v>
      </c>
      <c r="F12" s="8">
        <v>9.6021640241071501E-2</v>
      </c>
      <c r="G12" s="26" t="str">
        <f t="shared" si="1"/>
        <v>ORISTANOR3B</v>
      </c>
      <c r="H12" s="27">
        <f t="shared" si="2"/>
        <v>1</v>
      </c>
      <c r="I12" s="27">
        <f t="shared" si="3"/>
        <v>11</v>
      </c>
      <c r="J12" s="8">
        <f t="shared" si="4"/>
        <v>0.90909090909090906</v>
      </c>
      <c r="K12" s="8">
        <f t="shared" si="5"/>
        <v>0.50255627466599029</v>
      </c>
      <c r="L12" s="28">
        <f t="shared" si="6"/>
        <v>2.1072079415695204E-2</v>
      </c>
      <c r="M12" s="8">
        <f>'00-BUDGET'!D$17*L12</f>
        <v>42986.102456677261</v>
      </c>
      <c r="N12" s="8">
        <f>'00-BUDGET'!F$17*L12</f>
        <v>62566.469352059976</v>
      </c>
      <c r="O12" s="8">
        <f>'00-BUDGET'!H$17*L12</f>
        <v>82890.105119647691</v>
      </c>
    </row>
    <row r="13" spans="1:15" ht="93.6" x14ac:dyDescent="0.3">
      <c r="A13" s="29" t="str">
        <f t="shared" si="0"/>
        <v>Fondazione S.Randazzo  - Monastir 
R3A/ R3D</v>
      </c>
      <c r="B13" s="25" t="s">
        <v>23</v>
      </c>
      <c r="C13" s="25" t="s">
        <v>26</v>
      </c>
      <c r="D13" s="25" t="s">
        <v>60</v>
      </c>
      <c r="E13" s="25" t="s">
        <v>55</v>
      </c>
      <c r="F13" s="8">
        <v>0.34343362439390401</v>
      </c>
      <c r="G13" s="26" t="str">
        <f t="shared" si="1"/>
        <v>CAGLIARIR3A/ R3D</v>
      </c>
      <c r="H13" s="27">
        <f t="shared" si="2"/>
        <v>5</v>
      </c>
      <c r="I13" s="27">
        <f t="shared" si="3"/>
        <v>11</v>
      </c>
      <c r="J13" s="8">
        <f t="shared" si="4"/>
        <v>0.54545454545454541</v>
      </c>
      <c r="K13" s="8">
        <f t="shared" si="5"/>
        <v>0.44444408492422471</v>
      </c>
      <c r="L13" s="28">
        <f t="shared" si="6"/>
        <v>1.8635447462244239E-2</v>
      </c>
      <c r="M13" s="8">
        <f>'00-BUDGET'!D$17*L13</f>
        <v>38015.481914964519</v>
      </c>
      <c r="N13" s="8">
        <f>'00-BUDGET'!F$17*L13</f>
        <v>55331.708347681415</v>
      </c>
      <c r="O13" s="8">
        <f>'00-BUDGET'!H$17*L13</f>
        <v>73305.257095156718</v>
      </c>
    </row>
    <row r="14" spans="1:15" ht="93.6" x14ac:dyDescent="0.3">
      <c r="A14" s="29" t="str">
        <f t="shared" si="0"/>
        <v>Fondazione S.Randazzo  - Monastir 
R3B</v>
      </c>
      <c r="B14" s="25" t="s">
        <v>23</v>
      </c>
      <c r="C14" s="25" t="s">
        <v>26</v>
      </c>
      <c r="D14" s="25" t="s">
        <v>60</v>
      </c>
      <c r="E14" s="25" t="s">
        <v>56</v>
      </c>
      <c r="F14" s="8">
        <v>0.34343362439390401</v>
      </c>
      <c r="G14" s="26" t="str">
        <f t="shared" si="1"/>
        <v>CAGLIARIR3B</v>
      </c>
      <c r="H14" s="27">
        <f t="shared" si="2"/>
        <v>5</v>
      </c>
      <c r="I14" s="27">
        <f t="shared" si="3"/>
        <v>11</v>
      </c>
      <c r="J14" s="8">
        <f t="shared" si="4"/>
        <v>0.54545454545454541</v>
      </c>
      <c r="K14" s="8">
        <f t="shared" si="5"/>
        <v>0.44444408492422471</v>
      </c>
      <c r="L14" s="28">
        <f t="shared" si="6"/>
        <v>1.8635447462244239E-2</v>
      </c>
      <c r="M14" s="8">
        <f>'00-BUDGET'!D$17*L14</f>
        <v>38015.481914964519</v>
      </c>
      <c r="N14" s="8">
        <f>'00-BUDGET'!F$17*L14</f>
        <v>55331.708347681415</v>
      </c>
      <c r="O14" s="8">
        <f>'00-BUDGET'!H$17*L14</f>
        <v>73305.257095156718</v>
      </c>
    </row>
    <row r="15" spans="1:15" ht="45" x14ac:dyDescent="0.3">
      <c r="A15" s="4" t="str">
        <f t="shared" si="0"/>
        <v>Fondazione S. Randazzo - SelargiusR1</v>
      </c>
      <c r="B15" s="25" t="s">
        <v>23</v>
      </c>
      <c r="C15" s="25" t="s">
        <v>26</v>
      </c>
      <c r="D15" s="25" t="s">
        <v>61</v>
      </c>
      <c r="E15" s="25" t="s">
        <v>53</v>
      </c>
      <c r="F15" s="8">
        <v>0.34343362439390401</v>
      </c>
      <c r="G15" s="26" t="str">
        <f t="shared" si="1"/>
        <v>CAGLIARIR1</v>
      </c>
      <c r="H15" s="27">
        <f t="shared" si="2"/>
        <v>4</v>
      </c>
      <c r="I15" s="27">
        <f t="shared" si="3"/>
        <v>9</v>
      </c>
      <c r="J15" s="8">
        <f t="shared" si="4"/>
        <v>0.55555555555555558</v>
      </c>
      <c r="K15" s="8">
        <f t="shared" si="5"/>
        <v>0.4494945899747298</v>
      </c>
      <c r="L15" s="28">
        <f t="shared" si="6"/>
        <v>1.8847214081981194E-2</v>
      </c>
      <c r="M15" s="8">
        <f>'00-BUDGET'!D$17*L15</f>
        <v>38447.476377083745</v>
      </c>
      <c r="N15" s="8">
        <f>'00-BUDGET'!F$17*L15</f>
        <v>55960.478269348132</v>
      </c>
      <c r="O15" s="8">
        <f>'00-BUDGET'!H$17*L15</f>
        <v>74138.27205417183</v>
      </c>
    </row>
    <row r="16" spans="1:15" ht="45" x14ac:dyDescent="0.3">
      <c r="A16" s="4" t="str">
        <f t="shared" si="0"/>
        <v>Fondazione S. Randazzo - SelargiusR2</v>
      </c>
      <c r="B16" s="25" t="s">
        <v>23</v>
      </c>
      <c r="C16" s="25" t="s">
        <v>26</v>
      </c>
      <c r="D16" s="25" t="s">
        <v>61</v>
      </c>
      <c r="E16" s="25" t="s">
        <v>54</v>
      </c>
      <c r="F16" s="8">
        <v>0.34343362439390401</v>
      </c>
      <c r="G16" s="26" t="str">
        <f t="shared" si="1"/>
        <v>CAGLIARIR2</v>
      </c>
      <c r="H16" s="27">
        <f t="shared" si="2"/>
        <v>4</v>
      </c>
      <c r="I16" s="27">
        <f t="shared" si="3"/>
        <v>10</v>
      </c>
      <c r="J16" s="8">
        <f t="shared" si="4"/>
        <v>0.6</v>
      </c>
      <c r="K16" s="8">
        <f t="shared" si="5"/>
        <v>0.471716812196952</v>
      </c>
      <c r="L16" s="28">
        <f t="shared" si="6"/>
        <v>1.9778987208823783E-2</v>
      </c>
      <c r="M16" s="8">
        <f>'00-BUDGET'!D$17*L16</f>
        <v>40348.252010408338</v>
      </c>
      <c r="N16" s="8">
        <f>'00-BUDGET'!F$17*L16</f>
        <v>58727.06592468165</v>
      </c>
      <c r="O16" s="8">
        <f>'00-BUDGET'!H$17*L16</f>
        <v>77803.537873838301</v>
      </c>
    </row>
    <row r="17" spans="2:15" ht="45" x14ac:dyDescent="0.3">
      <c r="B17" s="25" t="s">
        <v>23</v>
      </c>
      <c r="C17" s="25" t="s">
        <v>26</v>
      </c>
      <c r="D17" s="25" t="s">
        <v>61</v>
      </c>
      <c r="E17" s="25" t="s">
        <v>55</v>
      </c>
      <c r="F17" s="8">
        <v>0.34343362439390401</v>
      </c>
      <c r="G17" s="26" t="str">
        <f t="shared" si="1"/>
        <v>CAGLIARIR3A/ R3D</v>
      </c>
      <c r="H17" s="27">
        <f t="shared" si="2"/>
        <v>5</v>
      </c>
      <c r="I17" s="27">
        <f t="shared" si="3"/>
        <v>11</v>
      </c>
      <c r="J17" s="8">
        <f t="shared" si="4"/>
        <v>0.54545454545454541</v>
      </c>
      <c r="K17" s="8">
        <f t="shared" si="5"/>
        <v>0.44444408492422471</v>
      </c>
      <c r="L17" s="28">
        <f t="shared" si="6"/>
        <v>1.8635447462244239E-2</v>
      </c>
      <c r="M17" s="8">
        <f>'00-BUDGET'!D$17*L17</f>
        <v>38015.481914964519</v>
      </c>
      <c r="N17" s="8">
        <f>'00-BUDGET'!F$17*L17</f>
        <v>55331.708347681415</v>
      </c>
      <c r="O17" s="8">
        <f>'00-BUDGET'!H$17*L17</f>
        <v>73305.257095156718</v>
      </c>
    </row>
    <row r="18" spans="2:15" ht="45" x14ac:dyDescent="0.3">
      <c r="B18" s="25" t="s">
        <v>23</v>
      </c>
      <c r="C18" s="25" t="s">
        <v>26</v>
      </c>
      <c r="D18" s="25" t="s">
        <v>61</v>
      </c>
      <c r="E18" s="25" t="s">
        <v>56</v>
      </c>
      <c r="F18" s="8">
        <v>0.34343362439390401</v>
      </c>
      <c r="G18" s="26" t="str">
        <f t="shared" si="1"/>
        <v>CAGLIARIR3B</v>
      </c>
      <c r="H18" s="27">
        <f t="shared" si="2"/>
        <v>5</v>
      </c>
      <c r="I18" s="27">
        <f t="shared" si="3"/>
        <v>11</v>
      </c>
      <c r="J18" s="8">
        <f t="shared" si="4"/>
        <v>0.54545454545454541</v>
      </c>
      <c r="K18" s="8">
        <f t="shared" si="5"/>
        <v>0.44444408492422471</v>
      </c>
      <c r="L18" s="28">
        <f t="shared" si="6"/>
        <v>1.8635447462244239E-2</v>
      </c>
      <c r="M18" s="8">
        <f>'00-BUDGET'!D$17*L18</f>
        <v>38015.481914964519</v>
      </c>
      <c r="N18" s="8">
        <f>'00-BUDGET'!F$17*L18</f>
        <v>55331.708347681415</v>
      </c>
      <c r="O18" s="8">
        <f>'00-BUDGET'!H$17*L18</f>
        <v>73305.257095156718</v>
      </c>
    </row>
    <row r="19" spans="2:15" ht="45" x14ac:dyDescent="0.3">
      <c r="B19" s="25" t="s">
        <v>23</v>
      </c>
      <c r="C19" s="25" t="s">
        <v>26</v>
      </c>
      <c r="D19" s="25" t="s">
        <v>62</v>
      </c>
      <c r="E19" s="25" t="s">
        <v>53</v>
      </c>
      <c r="F19" s="8">
        <v>0.34343362439390401</v>
      </c>
      <c r="G19" s="26" t="str">
        <f t="shared" si="1"/>
        <v>CAGLIARIR1</v>
      </c>
      <c r="H19" s="27">
        <f t="shared" si="2"/>
        <v>4</v>
      </c>
      <c r="I19" s="27">
        <f t="shared" si="3"/>
        <v>9</v>
      </c>
      <c r="J19" s="8">
        <f t="shared" si="4"/>
        <v>0.55555555555555558</v>
      </c>
      <c r="K19" s="8">
        <f t="shared" si="5"/>
        <v>0.4494945899747298</v>
      </c>
      <c r="L19" s="28">
        <f t="shared" si="6"/>
        <v>1.8847214081981194E-2</v>
      </c>
      <c r="M19" s="8">
        <f>'00-BUDGET'!D$17*L19</f>
        <v>38447.476377083745</v>
      </c>
      <c r="N19" s="8">
        <f>'00-BUDGET'!F$17*L19</f>
        <v>55960.478269348132</v>
      </c>
      <c r="O19" s="8">
        <f>'00-BUDGET'!H$17*L19</f>
        <v>74138.27205417183</v>
      </c>
    </row>
    <row r="20" spans="2:15" ht="45" x14ac:dyDescent="0.3">
      <c r="B20" s="25" t="s">
        <v>23</v>
      </c>
      <c r="C20" s="25" t="s">
        <v>26</v>
      </c>
      <c r="D20" s="25" t="s">
        <v>62</v>
      </c>
      <c r="E20" s="25" t="s">
        <v>54</v>
      </c>
      <c r="F20" s="8">
        <v>0.34343362439390401</v>
      </c>
      <c r="G20" s="26" t="str">
        <f t="shared" si="1"/>
        <v>CAGLIARIR2</v>
      </c>
      <c r="H20" s="27">
        <f t="shared" si="2"/>
        <v>4</v>
      </c>
      <c r="I20" s="27">
        <f t="shared" si="3"/>
        <v>10</v>
      </c>
      <c r="J20" s="8">
        <f t="shared" si="4"/>
        <v>0.6</v>
      </c>
      <c r="K20" s="8">
        <f t="shared" si="5"/>
        <v>0.471716812196952</v>
      </c>
      <c r="L20" s="28">
        <f t="shared" si="6"/>
        <v>1.9778987208823783E-2</v>
      </c>
      <c r="M20" s="8">
        <f>'00-BUDGET'!D$17*L20</f>
        <v>40348.252010408338</v>
      </c>
      <c r="N20" s="8">
        <f>'00-BUDGET'!F$17*L20</f>
        <v>58727.06592468165</v>
      </c>
      <c r="O20" s="8">
        <f>'00-BUDGET'!H$17*L20</f>
        <v>77803.537873838301</v>
      </c>
    </row>
    <row r="21" spans="2:15" ht="45" x14ac:dyDescent="0.3">
      <c r="B21" s="25" t="s">
        <v>23</v>
      </c>
      <c r="C21" s="25" t="s">
        <v>26</v>
      </c>
      <c r="D21" s="25" t="s">
        <v>62</v>
      </c>
      <c r="E21" s="25" t="s">
        <v>55</v>
      </c>
      <c r="F21" s="8">
        <v>0.34343362439390401</v>
      </c>
      <c r="G21" s="26" t="str">
        <f t="shared" si="1"/>
        <v>CAGLIARIR3A/ R3D</v>
      </c>
      <c r="H21" s="27">
        <f t="shared" si="2"/>
        <v>5</v>
      </c>
      <c r="I21" s="27">
        <f t="shared" si="3"/>
        <v>11</v>
      </c>
      <c r="J21" s="8">
        <f t="shared" si="4"/>
        <v>0.54545454545454541</v>
      </c>
      <c r="K21" s="8">
        <f t="shared" si="5"/>
        <v>0.44444408492422471</v>
      </c>
      <c r="L21" s="28">
        <f t="shared" si="6"/>
        <v>1.8635447462244239E-2</v>
      </c>
      <c r="M21" s="8">
        <f>'00-BUDGET'!D$17*L21</f>
        <v>38015.481914964519</v>
      </c>
      <c r="N21" s="8">
        <f>'00-BUDGET'!F$17*L21</f>
        <v>55331.708347681415</v>
      </c>
      <c r="O21" s="8">
        <f>'00-BUDGET'!H$17*L21</f>
        <v>73305.257095156718</v>
      </c>
    </row>
    <row r="22" spans="2:15" ht="45" x14ac:dyDescent="0.3">
      <c r="B22" s="25" t="s">
        <v>23</v>
      </c>
      <c r="C22" s="25" t="s">
        <v>26</v>
      </c>
      <c r="D22" s="25" t="s">
        <v>62</v>
      </c>
      <c r="E22" s="25" t="s">
        <v>56</v>
      </c>
      <c r="F22" s="8">
        <v>0.34343362439390401</v>
      </c>
      <c r="G22" s="26" t="str">
        <f t="shared" si="1"/>
        <v>CAGLIARIR3B</v>
      </c>
      <c r="H22" s="27">
        <f t="shared" si="2"/>
        <v>5</v>
      </c>
      <c r="I22" s="27">
        <f t="shared" si="3"/>
        <v>11</v>
      </c>
      <c r="J22" s="8">
        <f t="shared" si="4"/>
        <v>0.54545454545454541</v>
      </c>
      <c r="K22" s="8">
        <f t="shared" si="5"/>
        <v>0.44444408492422471</v>
      </c>
      <c r="L22" s="28">
        <f t="shared" si="6"/>
        <v>1.8635447462244239E-2</v>
      </c>
      <c r="M22" s="8">
        <f>'00-BUDGET'!D$17*L22</f>
        <v>38015.481914964519</v>
      </c>
      <c r="N22" s="8">
        <f>'00-BUDGET'!F$17*L22</f>
        <v>55331.708347681415</v>
      </c>
      <c r="O22" s="8">
        <f>'00-BUDGET'!H$17*L22</f>
        <v>73305.257095156718</v>
      </c>
    </row>
    <row r="23" spans="2:15" ht="30" x14ac:dyDescent="0.3">
      <c r="B23" s="25" t="s">
        <v>23</v>
      </c>
      <c r="C23" s="25" t="s">
        <v>27</v>
      </c>
      <c r="D23" s="25" t="s">
        <v>63</v>
      </c>
      <c r="E23" s="25" t="s">
        <v>53</v>
      </c>
      <c r="F23" s="8">
        <v>0.34343362439390401</v>
      </c>
      <c r="G23" s="26" t="str">
        <f t="shared" si="1"/>
        <v>CAGLIARIR1</v>
      </c>
      <c r="H23" s="27">
        <f t="shared" si="2"/>
        <v>4</v>
      </c>
      <c r="I23" s="27">
        <f t="shared" si="3"/>
        <v>9</v>
      </c>
      <c r="J23" s="8">
        <f t="shared" si="4"/>
        <v>0.55555555555555558</v>
      </c>
      <c r="K23" s="8">
        <f t="shared" si="5"/>
        <v>0.4494945899747298</v>
      </c>
      <c r="L23" s="28">
        <f t="shared" si="6"/>
        <v>1.8847214081981194E-2</v>
      </c>
      <c r="M23" s="8">
        <f>'00-BUDGET'!D$17*L23</f>
        <v>38447.476377083745</v>
      </c>
      <c r="N23" s="8">
        <f>'00-BUDGET'!F$17*L23</f>
        <v>55960.478269348132</v>
      </c>
      <c r="O23" s="8">
        <f>'00-BUDGET'!H$17*L23</f>
        <v>74138.27205417183</v>
      </c>
    </row>
    <row r="24" spans="2:15" ht="30" x14ac:dyDescent="0.3">
      <c r="B24" s="25" t="s">
        <v>23</v>
      </c>
      <c r="C24" s="25" t="s">
        <v>27</v>
      </c>
      <c r="D24" s="25" t="s">
        <v>63</v>
      </c>
      <c r="E24" s="25" t="s">
        <v>54</v>
      </c>
      <c r="F24" s="8">
        <v>0.34343362439390401</v>
      </c>
      <c r="G24" s="26" t="str">
        <f t="shared" si="1"/>
        <v>CAGLIARIR2</v>
      </c>
      <c r="H24" s="27">
        <f t="shared" si="2"/>
        <v>4</v>
      </c>
      <c r="I24" s="27">
        <f t="shared" si="3"/>
        <v>10</v>
      </c>
      <c r="J24" s="8">
        <f t="shared" si="4"/>
        <v>0.6</v>
      </c>
      <c r="K24" s="8">
        <f t="shared" si="5"/>
        <v>0.471716812196952</v>
      </c>
      <c r="L24" s="28">
        <f t="shared" si="6"/>
        <v>1.9778987208823783E-2</v>
      </c>
      <c r="M24" s="8">
        <f>'00-BUDGET'!D$17*L24</f>
        <v>40348.252010408338</v>
      </c>
      <c r="N24" s="8">
        <f>'00-BUDGET'!F$17*L24</f>
        <v>58727.06592468165</v>
      </c>
      <c r="O24" s="8">
        <f>'00-BUDGET'!H$17*L24</f>
        <v>77803.537873838301</v>
      </c>
    </row>
    <row r="25" spans="2:15" ht="30" x14ac:dyDescent="0.3">
      <c r="B25" s="25" t="s">
        <v>23</v>
      </c>
      <c r="C25" s="25" t="s">
        <v>27</v>
      </c>
      <c r="D25" s="25" t="s">
        <v>63</v>
      </c>
      <c r="E25" s="25" t="s">
        <v>55</v>
      </c>
      <c r="F25" s="8">
        <v>0.34343362439390401</v>
      </c>
      <c r="G25" s="26" t="str">
        <f t="shared" si="1"/>
        <v>CAGLIARIR3A/ R3D</v>
      </c>
      <c r="H25" s="27">
        <f t="shared" si="2"/>
        <v>5</v>
      </c>
      <c r="I25" s="27">
        <f t="shared" si="3"/>
        <v>11</v>
      </c>
      <c r="J25" s="8">
        <f t="shared" si="4"/>
        <v>0.54545454545454541</v>
      </c>
      <c r="K25" s="8">
        <f t="shared" si="5"/>
        <v>0.44444408492422471</v>
      </c>
      <c r="L25" s="28">
        <f t="shared" si="6"/>
        <v>1.8635447462244239E-2</v>
      </c>
      <c r="M25" s="8">
        <f>'00-BUDGET'!D$17*L25</f>
        <v>38015.481914964519</v>
      </c>
      <c r="N25" s="8">
        <f>'00-BUDGET'!F$17*L25</f>
        <v>55331.708347681415</v>
      </c>
      <c r="O25" s="8">
        <f>'00-BUDGET'!H$17*L25</f>
        <v>73305.257095156718</v>
      </c>
    </row>
    <row r="26" spans="2:15" ht="30" x14ac:dyDescent="0.3">
      <c r="B26" s="25" t="s">
        <v>23</v>
      </c>
      <c r="C26" s="25" t="s">
        <v>27</v>
      </c>
      <c r="D26" s="25" t="s">
        <v>63</v>
      </c>
      <c r="E26" s="25" t="s">
        <v>56</v>
      </c>
      <c r="F26" s="8">
        <v>0.34343362439390401</v>
      </c>
      <c r="G26" s="26" t="str">
        <f t="shared" si="1"/>
        <v>CAGLIARIR3B</v>
      </c>
      <c r="H26" s="27">
        <f t="shared" si="2"/>
        <v>5</v>
      </c>
      <c r="I26" s="27">
        <f t="shared" si="3"/>
        <v>11</v>
      </c>
      <c r="J26" s="8">
        <f t="shared" si="4"/>
        <v>0.54545454545454541</v>
      </c>
      <c r="K26" s="8">
        <f t="shared" si="5"/>
        <v>0.44444408492422471</v>
      </c>
      <c r="L26" s="28">
        <f t="shared" si="6"/>
        <v>1.8635447462244239E-2</v>
      </c>
      <c r="M26" s="8">
        <f>'00-BUDGET'!D$17*L26</f>
        <v>38015.481914964519</v>
      </c>
      <c r="N26" s="8">
        <f>'00-BUDGET'!F$17*L26</f>
        <v>55331.708347681415</v>
      </c>
      <c r="O26" s="8">
        <f>'00-BUDGET'!H$17*L26</f>
        <v>73305.257095156718</v>
      </c>
    </row>
    <row r="27" spans="2:15" ht="120" x14ac:dyDescent="0.3">
      <c r="B27" s="25" t="s">
        <v>23</v>
      </c>
      <c r="C27" s="25" t="s">
        <v>28</v>
      </c>
      <c r="D27" s="25" t="s">
        <v>64</v>
      </c>
      <c r="E27" s="25" t="s">
        <v>51</v>
      </c>
      <c r="F27" s="8">
        <v>0.34343362439390401</v>
      </c>
      <c r="G27" s="26" t="str">
        <f t="shared" si="1"/>
        <v>CAGLIARICDI</v>
      </c>
      <c r="H27" s="27">
        <f t="shared" si="2"/>
        <v>2</v>
      </c>
      <c r="I27" s="27">
        <f t="shared" si="3"/>
        <v>6</v>
      </c>
      <c r="J27" s="8">
        <f t="shared" si="4"/>
        <v>0.66666666666666674</v>
      </c>
      <c r="K27" s="8">
        <f t="shared" si="5"/>
        <v>0.50505014553028538</v>
      </c>
      <c r="L27" s="28">
        <f t="shared" si="6"/>
        <v>2.1176646899087669E-2</v>
      </c>
      <c r="M27" s="8">
        <f>'00-BUDGET'!D$17*L27</f>
        <v>43199.415460395227</v>
      </c>
      <c r="N27" s="8">
        <f>'00-BUDGET'!F$17*L27</f>
        <v>62876.947407681939</v>
      </c>
      <c r="O27" s="8">
        <f>'00-BUDGET'!H$17*L27</f>
        <v>83301.436603338021</v>
      </c>
    </row>
    <row r="28" spans="2:15" ht="45" x14ac:dyDescent="0.3">
      <c r="B28" s="25" t="s">
        <v>29</v>
      </c>
      <c r="C28" s="25" t="s">
        <v>30</v>
      </c>
      <c r="D28" s="25" t="s">
        <v>65</v>
      </c>
      <c r="E28" s="25" t="s">
        <v>54</v>
      </c>
      <c r="F28" s="8">
        <v>0.20051177607843701</v>
      </c>
      <c r="G28" s="26" t="str">
        <f t="shared" si="1"/>
        <v>SASSARIR2</v>
      </c>
      <c r="H28" s="27">
        <f t="shared" si="2"/>
        <v>2</v>
      </c>
      <c r="I28" s="27">
        <f t="shared" si="3"/>
        <v>10</v>
      </c>
      <c r="J28" s="8">
        <f t="shared" si="4"/>
        <v>0.8</v>
      </c>
      <c r="K28" s="8">
        <f t="shared" si="5"/>
        <v>0.5002558880392185</v>
      </c>
      <c r="L28" s="28">
        <f t="shared" si="6"/>
        <v>2.0975624685887373E-2</v>
      </c>
      <c r="M28" s="8">
        <f>'00-BUDGET'!D$17*L28</f>
        <v>42789.339108544555</v>
      </c>
      <c r="N28" s="8">
        <f>'00-BUDGET'!F$17*L28</f>
        <v>62280.079396074521</v>
      </c>
      <c r="O28" s="8">
        <f>'00-BUDGET'!H$17*L28</f>
        <v>82510.686338267085</v>
      </c>
    </row>
    <row r="29" spans="2:15" ht="45" x14ac:dyDescent="0.3">
      <c r="B29" s="25" t="s">
        <v>29</v>
      </c>
      <c r="C29" s="25" t="s">
        <v>30</v>
      </c>
      <c r="D29" s="25" t="s">
        <v>65</v>
      </c>
      <c r="E29" s="25" t="s">
        <v>55</v>
      </c>
      <c r="F29" s="8">
        <v>0.20051177607843701</v>
      </c>
      <c r="G29" s="26" t="str">
        <f t="shared" si="1"/>
        <v>SASSARIR3A/ R3D</v>
      </c>
      <c r="H29" s="27">
        <f t="shared" si="2"/>
        <v>2</v>
      </c>
      <c r="I29" s="27">
        <f t="shared" si="3"/>
        <v>11</v>
      </c>
      <c r="J29" s="8">
        <f t="shared" si="4"/>
        <v>0.81818181818181812</v>
      </c>
      <c r="K29" s="8">
        <f t="shared" si="5"/>
        <v>0.50934679713012754</v>
      </c>
      <c r="L29" s="28">
        <f t="shared" si="6"/>
        <v>2.1356804601413888E-2</v>
      </c>
      <c r="M29" s="8">
        <f>'00-BUDGET'!D$17*L29</f>
        <v>43566.929140359156</v>
      </c>
      <c r="N29" s="8">
        <f>'00-BUDGET'!F$17*L29</f>
        <v>63411.865255074597</v>
      </c>
      <c r="O29" s="8">
        <f>'00-BUDGET'!H$17*L29</f>
        <v>84010.11326449427</v>
      </c>
    </row>
    <row r="30" spans="2:15" ht="45" x14ac:dyDescent="0.3">
      <c r="B30" s="25" t="s">
        <v>29</v>
      </c>
      <c r="C30" s="25" t="s">
        <v>30</v>
      </c>
      <c r="D30" s="25" t="s">
        <v>65</v>
      </c>
      <c r="E30" s="25" t="s">
        <v>56</v>
      </c>
      <c r="F30" s="8">
        <v>0.20051177607843701</v>
      </c>
      <c r="G30" s="26" t="str">
        <f t="shared" si="1"/>
        <v>SASSARIR3B</v>
      </c>
      <c r="H30" s="27">
        <f t="shared" si="2"/>
        <v>2</v>
      </c>
      <c r="I30" s="27">
        <f t="shared" si="3"/>
        <v>11</v>
      </c>
      <c r="J30" s="8">
        <f t="shared" si="4"/>
        <v>0.81818181818181812</v>
      </c>
      <c r="K30" s="8">
        <f t="shared" si="5"/>
        <v>0.50934679713012754</v>
      </c>
      <c r="L30" s="28">
        <f t="shared" si="6"/>
        <v>2.1356804601413888E-2</v>
      </c>
      <c r="M30" s="8">
        <f>'00-BUDGET'!D$17*L30</f>
        <v>43566.929140359156</v>
      </c>
      <c r="N30" s="8">
        <f>'00-BUDGET'!F$17*L30</f>
        <v>63411.865255074597</v>
      </c>
      <c r="O30" s="8">
        <f>'00-BUDGET'!H$17*L30</f>
        <v>84010.11326449427</v>
      </c>
    </row>
    <row r="31" spans="2:15" ht="345" x14ac:dyDescent="0.3">
      <c r="B31" s="25" t="s">
        <v>23</v>
      </c>
      <c r="C31" s="25" t="s">
        <v>31</v>
      </c>
      <c r="D31" s="25" t="s">
        <v>66</v>
      </c>
      <c r="E31" s="25" t="s">
        <v>58</v>
      </c>
      <c r="F31" s="8">
        <v>0.34343362439390401</v>
      </c>
      <c r="G31" s="26" t="str">
        <f t="shared" si="1"/>
        <v>CAGLIARIHospice</v>
      </c>
      <c r="H31" s="27">
        <f t="shared" si="2"/>
        <v>2</v>
      </c>
      <c r="I31" s="27">
        <f t="shared" si="3"/>
        <v>2</v>
      </c>
      <c r="J31" s="8">
        <f t="shared" si="4"/>
        <v>1</v>
      </c>
      <c r="K31" s="8">
        <f t="shared" si="5"/>
        <v>0.67171681219695201</v>
      </c>
      <c r="L31" s="28">
        <f t="shared" si="6"/>
        <v>2.8164945350407096E-2</v>
      </c>
      <c r="M31" s="8">
        <f>'00-BUDGET'!D$17*L31</f>
        <v>57455.232710329656</v>
      </c>
      <c r="N31" s="8">
        <f>'00-BUDGET'!F$17*L31</f>
        <v>83626.354822683366</v>
      </c>
      <c r="O31" s="8">
        <f>'00-BUDGET'!H$17*L31</f>
        <v>110790.93025083658</v>
      </c>
    </row>
    <row r="32" spans="2:15" ht="345" x14ac:dyDescent="0.3">
      <c r="B32" s="25" t="s">
        <v>23</v>
      </c>
      <c r="C32" s="25" t="s">
        <v>31</v>
      </c>
      <c r="D32" s="25" t="s">
        <v>66</v>
      </c>
      <c r="E32" s="25" t="s">
        <v>51</v>
      </c>
      <c r="F32" s="8">
        <v>0.34343362439390401</v>
      </c>
      <c r="G32" s="26" t="str">
        <f t="shared" si="1"/>
        <v>CAGLIARICDI</v>
      </c>
      <c r="H32" s="27">
        <f t="shared" si="2"/>
        <v>2</v>
      </c>
      <c r="I32" s="27">
        <f t="shared" si="3"/>
        <v>6</v>
      </c>
      <c r="J32" s="8">
        <f t="shared" si="4"/>
        <v>0.66666666666666674</v>
      </c>
      <c r="K32" s="8">
        <f t="shared" si="5"/>
        <v>0.50505014553028538</v>
      </c>
      <c r="L32" s="28">
        <f t="shared" si="6"/>
        <v>2.1176646899087669E-2</v>
      </c>
      <c r="M32" s="8">
        <f>'00-BUDGET'!D$17*L32</f>
        <v>43199.415460395227</v>
      </c>
      <c r="N32" s="8">
        <f>'00-BUDGET'!F$17*L32</f>
        <v>62876.947407681939</v>
      </c>
      <c r="O32" s="8">
        <f>'00-BUDGET'!H$17*L32</f>
        <v>83301.436603338021</v>
      </c>
    </row>
    <row r="33" spans="2:15" ht="345" x14ac:dyDescent="0.3">
      <c r="B33" s="25" t="s">
        <v>23</v>
      </c>
      <c r="C33" s="25" t="s">
        <v>31</v>
      </c>
      <c r="D33" s="25" t="s">
        <v>66</v>
      </c>
      <c r="E33" s="25" t="s">
        <v>53</v>
      </c>
      <c r="F33" s="8">
        <v>0.34343362439390401</v>
      </c>
      <c r="G33" s="26" t="str">
        <f t="shared" si="1"/>
        <v>CAGLIARIR1</v>
      </c>
      <c r="H33" s="27">
        <f t="shared" si="2"/>
        <v>4</v>
      </c>
      <c r="I33" s="27">
        <f t="shared" si="3"/>
        <v>9</v>
      </c>
      <c r="J33" s="8">
        <f t="shared" si="4"/>
        <v>0.55555555555555558</v>
      </c>
      <c r="K33" s="8">
        <f t="shared" si="5"/>
        <v>0.4494945899747298</v>
      </c>
      <c r="L33" s="28">
        <f t="shared" si="6"/>
        <v>1.8847214081981194E-2</v>
      </c>
      <c r="M33" s="8">
        <f>'00-BUDGET'!D$17*L33</f>
        <v>38447.476377083745</v>
      </c>
      <c r="N33" s="8">
        <f>'00-BUDGET'!F$17*L33</f>
        <v>55960.478269348132</v>
      </c>
      <c r="O33" s="8">
        <f>'00-BUDGET'!H$17*L33</f>
        <v>74138.27205417183</v>
      </c>
    </row>
    <row r="34" spans="2:15" ht="345" x14ac:dyDescent="0.3">
      <c r="B34" s="25" t="s">
        <v>23</v>
      </c>
      <c r="C34" s="25" t="s">
        <v>31</v>
      </c>
      <c r="D34" s="25" t="s">
        <v>66</v>
      </c>
      <c r="E34" s="25" t="s">
        <v>54</v>
      </c>
      <c r="F34" s="8">
        <v>0.34343362439390401</v>
      </c>
      <c r="G34" s="26" t="str">
        <f t="shared" ref="G34:G51" si="7">CONCATENATE(B34,E34)</f>
        <v>CAGLIARIR2</v>
      </c>
      <c r="H34" s="27">
        <f t="shared" ref="H34:H65" si="8">COUNTIF(G$2:G$100,G34)</f>
        <v>4</v>
      </c>
      <c r="I34" s="27">
        <f t="shared" ref="I34:I51" si="9">COUNTIF(E$2:E$100,E34)</f>
        <v>10</v>
      </c>
      <c r="J34" s="8">
        <f t="shared" ref="J34:J65" si="10">IF(1-(H34/I34)=0,1,1-(H34/I34))</f>
        <v>0.6</v>
      </c>
      <c r="K34" s="8">
        <f t="shared" ref="K34:K65" si="11">AVERAGE(J34,F34)</f>
        <v>0.471716812196952</v>
      </c>
      <c r="L34" s="28">
        <f t="shared" ref="L34:L65" si="12">K34/SUM(K$2:K$100)</f>
        <v>1.9778987208823783E-2</v>
      </c>
      <c r="M34" s="8">
        <f>'00-BUDGET'!D$17*L34</f>
        <v>40348.252010408338</v>
      </c>
      <c r="N34" s="8">
        <f>'00-BUDGET'!F$17*L34</f>
        <v>58727.06592468165</v>
      </c>
      <c r="O34" s="8">
        <f>'00-BUDGET'!H$17*L34</f>
        <v>77803.537873838301</v>
      </c>
    </row>
    <row r="35" spans="2:15" ht="345" x14ac:dyDescent="0.3">
      <c r="B35" s="25" t="s">
        <v>23</v>
      </c>
      <c r="C35" s="25" t="s">
        <v>31</v>
      </c>
      <c r="D35" s="25" t="s">
        <v>66</v>
      </c>
      <c r="E35" s="25" t="s">
        <v>55</v>
      </c>
      <c r="F35" s="8">
        <v>0.34343362439390401</v>
      </c>
      <c r="G35" s="26" t="str">
        <f t="shared" si="7"/>
        <v>CAGLIARIR3A/ R3D</v>
      </c>
      <c r="H35" s="27">
        <f t="shared" si="8"/>
        <v>5</v>
      </c>
      <c r="I35" s="27">
        <f t="shared" si="9"/>
        <v>11</v>
      </c>
      <c r="J35" s="8">
        <f t="shared" si="10"/>
        <v>0.54545454545454541</v>
      </c>
      <c r="K35" s="8">
        <f t="shared" si="11"/>
        <v>0.44444408492422471</v>
      </c>
      <c r="L35" s="28">
        <f t="shared" si="12"/>
        <v>1.8635447462244239E-2</v>
      </c>
      <c r="M35" s="8">
        <f>'00-BUDGET'!D$17*L35</f>
        <v>38015.481914964519</v>
      </c>
      <c r="N35" s="8">
        <f>'00-BUDGET'!F$17*L35</f>
        <v>55331.708347681415</v>
      </c>
      <c r="O35" s="8">
        <f>'00-BUDGET'!H$17*L35</f>
        <v>73305.257095156718</v>
      </c>
    </row>
    <row r="36" spans="2:15" ht="345" x14ac:dyDescent="0.3">
      <c r="B36" s="25" t="s">
        <v>23</v>
      </c>
      <c r="C36" s="25" t="s">
        <v>31</v>
      </c>
      <c r="D36" s="25" t="s">
        <v>66</v>
      </c>
      <c r="E36" s="25" t="s">
        <v>56</v>
      </c>
      <c r="F36" s="8">
        <v>0.34343362439390401</v>
      </c>
      <c r="G36" s="26" t="str">
        <f t="shared" si="7"/>
        <v>CAGLIARIR3B</v>
      </c>
      <c r="H36" s="27">
        <f t="shared" si="8"/>
        <v>5</v>
      </c>
      <c r="I36" s="27">
        <f t="shared" si="9"/>
        <v>11</v>
      </c>
      <c r="J36" s="8">
        <f t="shared" si="10"/>
        <v>0.54545454545454541</v>
      </c>
      <c r="K36" s="8">
        <f t="shared" si="11"/>
        <v>0.44444408492422471</v>
      </c>
      <c r="L36" s="28">
        <f t="shared" si="12"/>
        <v>1.8635447462244239E-2</v>
      </c>
      <c r="M36" s="8">
        <f>'00-BUDGET'!D$17*L36</f>
        <v>38015.481914964519</v>
      </c>
      <c r="N36" s="8">
        <f>'00-BUDGET'!F$17*L36</f>
        <v>55331.708347681415</v>
      </c>
      <c r="O36" s="8">
        <f>'00-BUDGET'!H$17*L36</f>
        <v>73305.257095156718</v>
      </c>
    </row>
    <row r="37" spans="2:15" ht="45" x14ac:dyDescent="0.3">
      <c r="B37" s="25" t="s">
        <v>29</v>
      </c>
      <c r="C37" s="25" t="s">
        <v>32</v>
      </c>
      <c r="D37" s="25" t="s">
        <v>67</v>
      </c>
      <c r="E37" s="25" t="s">
        <v>51</v>
      </c>
      <c r="F37" s="8">
        <v>0.20051177607843701</v>
      </c>
      <c r="G37" s="26" t="str">
        <f t="shared" si="7"/>
        <v>SASSARICDI</v>
      </c>
      <c r="H37" s="27">
        <f t="shared" si="8"/>
        <v>1</v>
      </c>
      <c r="I37" s="27">
        <f t="shared" si="9"/>
        <v>6</v>
      </c>
      <c r="J37" s="8">
        <f t="shared" si="10"/>
        <v>0.83333333333333337</v>
      </c>
      <c r="K37" s="8">
        <f t="shared" si="11"/>
        <v>0.51692255470588522</v>
      </c>
      <c r="L37" s="28">
        <f t="shared" si="12"/>
        <v>2.1674454531019318E-2</v>
      </c>
      <c r="M37" s="8">
        <f>'00-BUDGET'!D$17*L37</f>
        <v>44214.920833537995</v>
      </c>
      <c r="N37" s="8">
        <f>'00-BUDGET'!F$17*L37</f>
        <v>64355.020137574669</v>
      </c>
      <c r="O37" s="8">
        <f>'00-BUDGET'!H$17*L37</f>
        <v>85259.635703016946</v>
      </c>
    </row>
    <row r="38" spans="2:15" ht="45" x14ac:dyDescent="0.3">
      <c r="B38" s="25" t="s">
        <v>29</v>
      </c>
      <c r="C38" s="25" t="s">
        <v>32</v>
      </c>
      <c r="D38" s="25" t="s">
        <v>67</v>
      </c>
      <c r="E38" s="25" t="s">
        <v>53</v>
      </c>
      <c r="F38" s="8">
        <v>0.20051177607843701</v>
      </c>
      <c r="G38" s="26" t="str">
        <f t="shared" si="7"/>
        <v>SASSARIR1</v>
      </c>
      <c r="H38" s="27">
        <f t="shared" si="8"/>
        <v>1</v>
      </c>
      <c r="I38" s="27">
        <f t="shared" si="9"/>
        <v>9</v>
      </c>
      <c r="J38" s="8">
        <f t="shared" si="10"/>
        <v>0.88888888888888884</v>
      </c>
      <c r="K38" s="8">
        <f t="shared" si="11"/>
        <v>0.5447003324836629</v>
      </c>
      <c r="L38" s="28">
        <f t="shared" si="12"/>
        <v>2.2839170939572554E-2</v>
      </c>
      <c r="M38" s="8">
        <f>'00-BUDGET'!D$17*L38</f>
        <v>46590.890375193732</v>
      </c>
      <c r="N38" s="8">
        <f>'00-BUDGET'!F$17*L38</f>
        <v>67813.254706741573</v>
      </c>
      <c r="O38" s="8">
        <f>'00-BUDGET'!H$17*L38</f>
        <v>89841.217977600027</v>
      </c>
    </row>
    <row r="39" spans="2:15" ht="45" x14ac:dyDescent="0.3">
      <c r="B39" s="25" t="s">
        <v>29</v>
      </c>
      <c r="C39" s="25" t="s">
        <v>32</v>
      </c>
      <c r="D39" s="25" t="s">
        <v>67</v>
      </c>
      <c r="E39" s="25" t="s">
        <v>54</v>
      </c>
      <c r="F39" s="8">
        <v>0.20051177607843701</v>
      </c>
      <c r="G39" s="26" t="str">
        <f t="shared" si="7"/>
        <v>SASSARIR2</v>
      </c>
      <c r="H39" s="27">
        <f t="shared" si="8"/>
        <v>2</v>
      </c>
      <c r="I39" s="27">
        <f t="shared" si="9"/>
        <v>10</v>
      </c>
      <c r="J39" s="8">
        <f t="shared" si="10"/>
        <v>0.8</v>
      </c>
      <c r="K39" s="8">
        <f t="shared" si="11"/>
        <v>0.5002558880392185</v>
      </c>
      <c r="L39" s="28">
        <f t="shared" si="12"/>
        <v>2.0975624685887373E-2</v>
      </c>
      <c r="M39" s="8">
        <f>'00-BUDGET'!D$17*L39</f>
        <v>42789.339108544555</v>
      </c>
      <c r="N39" s="8">
        <f>'00-BUDGET'!F$17*L39</f>
        <v>62280.079396074521</v>
      </c>
      <c r="O39" s="8">
        <f>'00-BUDGET'!H$17*L39</f>
        <v>82510.686338267085</v>
      </c>
    </row>
    <row r="40" spans="2:15" ht="45" x14ac:dyDescent="0.3">
      <c r="B40" s="25" t="s">
        <v>29</v>
      </c>
      <c r="C40" s="25" t="s">
        <v>32</v>
      </c>
      <c r="D40" s="25" t="s">
        <v>67</v>
      </c>
      <c r="E40" s="25" t="s">
        <v>55</v>
      </c>
      <c r="F40" s="8">
        <v>0.20051177607843701</v>
      </c>
      <c r="G40" s="26" t="str">
        <f t="shared" si="7"/>
        <v>SASSARIR3A/ R3D</v>
      </c>
      <c r="H40" s="27">
        <f t="shared" si="8"/>
        <v>2</v>
      </c>
      <c r="I40" s="27">
        <f t="shared" si="9"/>
        <v>11</v>
      </c>
      <c r="J40" s="8">
        <f t="shared" si="10"/>
        <v>0.81818181818181812</v>
      </c>
      <c r="K40" s="8">
        <f t="shared" si="11"/>
        <v>0.50934679713012754</v>
      </c>
      <c r="L40" s="28">
        <f t="shared" si="12"/>
        <v>2.1356804601413888E-2</v>
      </c>
      <c r="M40" s="8">
        <f>'00-BUDGET'!D$17*L40</f>
        <v>43566.929140359156</v>
      </c>
      <c r="N40" s="8">
        <f>'00-BUDGET'!F$17*L40</f>
        <v>63411.865255074597</v>
      </c>
      <c r="O40" s="8">
        <f>'00-BUDGET'!H$17*L40</f>
        <v>84010.11326449427</v>
      </c>
    </row>
    <row r="41" spans="2:15" ht="45" x14ac:dyDescent="0.3">
      <c r="B41" s="25" t="s">
        <v>29</v>
      </c>
      <c r="C41" s="25" t="s">
        <v>32</v>
      </c>
      <c r="D41" s="25" t="s">
        <v>67</v>
      </c>
      <c r="E41" s="25" t="s">
        <v>56</v>
      </c>
      <c r="F41" s="8">
        <v>0.20051177607843701</v>
      </c>
      <c r="G41" s="26" t="str">
        <f t="shared" si="7"/>
        <v>SASSARIR3B</v>
      </c>
      <c r="H41" s="27">
        <f t="shared" si="8"/>
        <v>2</v>
      </c>
      <c r="I41" s="27">
        <f t="shared" si="9"/>
        <v>11</v>
      </c>
      <c r="J41" s="8">
        <f t="shared" si="10"/>
        <v>0.81818181818181812</v>
      </c>
      <c r="K41" s="8">
        <f t="shared" si="11"/>
        <v>0.50934679713012754</v>
      </c>
      <c r="L41" s="28">
        <f t="shared" si="12"/>
        <v>2.1356804601413888E-2</v>
      </c>
      <c r="M41" s="8">
        <f>'00-BUDGET'!D$17*L41</f>
        <v>43566.929140359156</v>
      </c>
      <c r="N41" s="8">
        <f>'00-BUDGET'!F$17*L41</f>
        <v>63411.865255074597</v>
      </c>
      <c r="O41" s="8">
        <f>'00-BUDGET'!H$17*L41</f>
        <v>84010.11326449427</v>
      </c>
    </row>
    <row r="42" spans="2:15" ht="45" x14ac:dyDescent="0.3">
      <c r="B42" s="25" t="s">
        <v>21</v>
      </c>
      <c r="C42" s="25" t="s">
        <v>33</v>
      </c>
      <c r="D42" s="25" t="s">
        <v>68</v>
      </c>
      <c r="E42" s="25" t="s">
        <v>51</v>
      </c>
      <c r="F42" s="8">
        <v>7.5018914422396707E-2</v>
      </c>
      <c r="G42" s="26" t="str">
        <f t="shared" si="7"/>
        <v>CARBONIACDI</v>
      </c>
      <c r="H42" s="27">
        <f t="shared" si="8"/>
        <v>2</v>
      </c>
      <c r="I42" s="27">
        <f t="shared" si="9"/>
        <v>6</v>
      </c>
      <c r="J42" s="8">
        <f t="shared" si="10"/>
        <v>0.66666666666666674</v>
      </c>
      <c r="K42" s="8">
        <f t="shared" si="11"/>
        <v>0.37084279054453173</v>
      </c>
      <c r="L42" s="28">
        <f t="shared" si="12"/>
        <v>1.5549360593071956E-2</v>
      </c>
      <c r="M42" s="8">
        <f>'00-BUDGET'!D$17*L42</f>
        <v>31720.002302751342</v>
      </c>
      <c r="N42" s="8">
        <f>'00-BUDGET'!F$17*L42</f>
        <v>46168.608887547183</v>
      </c>
      <c r="O42" s="8">
        <f>'00-BUDGET'!H$17*L42</f>
        <v>61165.683209367264</v>
      </c>
    </row>
    <row r="43" spans="2:15" ht="45" x14ac:dyDescent="0.3">
      <c r="B43" s="25" t="s">
        <v>21</v>
      </c>
      <c r="C43" s="25" t="s">
        <v>33</v>
      </c>
      <c r="D43" s="25" t="s">
        <v>68</v>
      </c>
      <c r="E43" s="25" t="s">
        <v>53</v>
      </c>
      <c r="F43" s="8">
        <v>7.5018914422396707E-2</v>
      </c>
      <c r="G43" s="26" t="str">
        <f t="shared" si="7"/>
        <v>CARBONIAR1</v>
      </c>
      <c r="H43" s="27">
        <f t="shared" si="8"/>
        <v>2</v>
      </c>
      <c r="I43" s="27">
        <f t="shared" si="9"/>
        <v>9</v>
      </c>
      <c r="J43" s="8">
        <f t="shared" si="10"/>
        <v>0.77777777777777779</v>
      </c>
      <c r="K43" s="8">
        <f t="shared" si="11"/>
        <v>0.42639834610008726</v>
      </c>
      <c r="L43" s="28">
        <f t="shared" si="12"/>
        <v>1.787879341017843E-2</v>
      </c>
      <c r="M43" s="8">
        <f>'00-BUDGET'!D$17*L43</f>
        <v>36471.941386062812</v>
      </c>
      <c r="N43" s="8">
        <f>'00-BUDGET'!F$17*L43</f>
        <v>53085.07802588099</v>
      </c>
      <c r="O43" s="8">
        <f>'00-BUDGET'!H$17*L43</f>
        <v>70328.847758533448</v>
      </c>
    </row>
    <row r="44" spans="2:15" ht="45" x14ac:dyDescent="0.3">
      <c r="B44" s="25" t="s">
        <v>21</v>
      </c>
      <c r="C44" s="25" t="s">
        <v>33</v>
      </c>
      <c r="D44" s="25" t="s">
        <v>68</v>
      </c>
      <c r="E44" s="25" t="s">
        <v>54</v>
      </c>
      <c r="F44" s="8">
        <v>7.5018914422396707E-2</v>
      </c>
      <c r="G44" s="26" t="str">
        <f t="shared" si="7"/>
        <v>CARBONIAR2</v>
      </c>
      <c r="H44" s="27">
        <f t="shared" si="8"/>
        <v>2</v>
      </c>
      <c r="I44" s="27">
        <f t="shared" si="9"/>
        <v>10</v>
      </c>
      <c r="J44" s="8">
        <f t="shared" si="10"/>
        <v>0.8</v>
      </c>
      <c r="K44" s="8">
        <f t="shared" si="11"/>
        <v>0.43750945721119838</v>
      </c>
      <c r="L44" s="28">
        <f t="shared" si="12"/>
        <v>1.8344679973599728E-2</v>
      </c>
      <c r="M44" s="8">
        <f>'00-BUDGET'!D$17*L44</f>
        <v>37422.329202725115</v>
      </c>
      <c r="N44" s="8">
        <f>'00-BUDGET'!F$17*L44</f>
        <v>54468.37185354776</v>
      </c>
      <c r="O44" s="8">
        <f>'00-BUDGET'!H$17*L44</f>
        <v>72161.480668366683</v>
      </c>
    </row>
    <row r="45" spans="2:15" ht="45" x14ac:dyDescent="0.3">
      <c r="B45" s="25" t="s">
        <v>21</v>
      </c>
      <c r="C45" s="25" t="s">
        <v>33</v>
      </c>
      <c r="D45" s="25" t="s">
        <v>68</v>
      </c>
      <c r="E45" s="25" t="s">
        <v>55</v>
      </c>
      <c r="F45" s="8">
        <v>7.5018914422396707E-2</v>
      </c>
      <c r="G45" s="26" t="str">
        <f t="shared" si="7"/>
        <v>CARBONIAR3A/ R3D</v>
      </c>
      <c r="H45" s="27">
        <f t="shared" si="8"/>
        <v>2</v>
      </c>
      <c r="I45" s="27">
        <f t="shared" si="9"/>
        <v>11</v>
      </c>
      <c r="J45" s="8">
        <f t="shared" si="10"/>
        <v>0.81818181818181812</v>
      </c>
      <c r="K45" s="8">
        <f t="shared" si="11"/>
        <v>0.44660036630210742</v>
      </c>
      <c r="L45" s="28">
        <f t="shared" si="12"/>
        <v>1.8725859889126239E-2</v>
      </c>
      <c r="M45" s="8">
        <f>'00-BUDGET'!D$17*L45</f>
        <v>38199.919234539717</v>
      </c>
      <c r="N45" s="8">
        <f>'00-BUDGET'!F$17*L45</f>
        <v>55600.157712547829</v>
      </c>
      <c r="O45" s="8">
        <f>'00-BUDGET'!H$17*L45</f>
        <v>73660.907594593868</v>
      </c>
    </row>
    <row r="46" spans="2:15" ht="45" x14ac:dyDescent="0.3">
      <c r="B46" s="25" t="s">
        <v>21</v>
      </c>
      <c r="C46" s="25" t="s">
        <v>33</v>
      </c>
      <c r="D46" s="25" t="s">
        <v>68</v>
      </c>
      <c r="E46" s="25" t="s">
        <v>56</v>
      </c>
      <c r="F46" s="8">
        <v>7.5018914422396707E-2</v>
      </c>
      <c r="G46" s="26" t="str">
        <f t="shared" si="7"/>
        <v>CARBONIAR3B</v>
      </c>
      <c r="H46" s="27">
        <f t="shared" si="8"/>
        <v>2</v>
      </c>
      <c r="I46" s="27">
        <f t="shared" si="9"/>
        <v>11</v>
      </c>
      <c r="J46" s="8">
        <f t="shared" si="10"/>
        <v>0.81818181818181812</v>
      </c>
      <c r="K46" s="8">
        <f t="shared" si="11"/>
        <v>0.44660036630210742</v>
      </c>
      <c r="L46" s="28">
        <f t="shared" si="12"/>
        <v>1.8725859889126239E-2</v>
      </c>
      <c r="M46" s="8">
        <f>'00-BUDGET'!D$17*L46</f>
        <v>38199.919234539717</v>
      </c>
      <c r="N46" s="8">
        <f>'00-BUDGET'!F$17*L46</f>
        <v>55600.157712547829</v>
      </c>
      <c r="O46" s="8">
        <f>'00-BUDGET'!H$17*L46</f>
        <v>73660.907594593868</v>
      </c>
    </row>
    <row r="47" spans="2:15" ht="45" x14ac:dyDescent="0.3">
      <c r="B47" s="25" t="s">
        <v>34</v>
      </c>
      <c r="C47" s="25" t="s">
        <v>35</v>
      </c>
      <c r="D47" s="25" t="s">
        <v>69</v>
      </c>
      <c r="E47" s="25" t="s">
        <v>53</v>
      </c>
      <c r="F47" s="8">
        <v>9.9672234005895102E-2</v>
      </c>
      <c r="G47" s="26" t="str">
        <f t="shared" si="7"/>
        <v>OLBIAR1</v>
      </c>
      <c r="H47" s="27">
        <f t="shared" si="8"/>
        <v>1</v>
      </c>
      <c r="I47" s="27">
        <f t="shared" si="9"/>
        <v>9</v>
      </c>
      <c r="J47" s="8">
        <f t="shared" si="10"/>
        <v>0.88888888888888884</v>
      </c>
      <c r="K47" s="8">
        <f t="shared" si="11"/>
        <v>0.49428056144739196</v>
      </c>
      <c r="L47" s="28">
        <f t="shared" si="12"/>
        <v>2.0725080492480639E-2</v>
      </c>
      <c r="M47" s="8">
        <f>'00-BUDGET'!D$17*L47</f>
        <v>42278.240125134042</v>
      </c>
      <c r="N47" s="8">
        <f>'00-BUDGET'!F$17*L47</f>
        <v>61536.172480725523</v>
      </c>
      <c r="O47" s="8">
        <f>'00-BUDGET'!H$17*L47</f>
        <v>81525.134123940617</v>
      </c>
    </row>
    <row r="48" spans="2:15" ht="45" x14ac:dyDescent="0.3">
      <c r="B48" s="25" t="s">
        <v>34</v>
      </c>
      <c r="C48" s="25" t="s">
        <v>35</v>
      </c>
      <c r="D48" s="25" t="s">
        <v>69</v>
      </c>
      <c r="E48" s="25" t="s">
        <v>54</v>
      </c>
      <c r="F48" s="8">
        <v>9.9672234005895102E-2</v>
      </c>
      <c r="G48" s="26" t="str">
        <f t="shared" si="7"/>
        <v>OLBIAR2</v>
      </c>
      <c r="H48" s="27">
        <f t="shared" si="8"/>
        <v>1</v>
      </c>
      <c r="I48" s="27">
        <f t="shared" si="9"/>
        <v>10</v>
      </c>
      <c r="J48" s="8">
        <f t="shared" si="10"/>
        <v>0.9</v>
      </c>
      <c r="K48" s="8">
        <f t="shared" si="11"/>
        <v>0.49983611700294756</v>
      </c>
      <c r="L48" s="28">
        <f t="shared" si="12"/>
        <v>2.0958023774191287E-2</v>
      </c>
      <c r="M48" s="8">
        <f>'00-BUDGET'!D$17*L48</f>
        <v>42753.434033465186</v>
      </c>
      <c r="N48" s="8">
        <f>'00-BUDGET'!F$17*L48</f>
        <v>62227.819394558901</v>
      </c>
      <c r="O48" s="8">
        <f>'00-BUDGET'!H$17*L48</f>
        <v>82441.450578857242</v>
      </c>
    </row>
    <row r="49" spans="2:15" ht="45" x14ac:dyDescent="0.3">
      <c r="B49" s="25" t="s">
        <v>34</v>
      </c>
      <c r="C49" s="25" t="s">
        <v>35</v>
      </c>
      <c r="D49" s="25" t="s">
        <v>69</v>
      </c>
      <c r="E49" s="25" t="s">
        <v>55</v>
      </c>
      <c r="F49" s="8">
        <v>9.9672234005895102E-2</v>
      </c>
      <c r="G49" s="26" t="str">
        <f t="shared" si="7"/>
        <v>OLBIAR3A/ R3D</v>
      </c>
      <c r="H49" s="27">
        <f t="shared" si="8"/>
        <v>1</v>
      </c>
      <c r="I49" s="27">
        <f t="shared" si="9"/>
        <v>11</v>
      </c>
      <c r="J49" s="8">
        <f t="shared" si="10"/>
        <v>0.90909090909090906</v>
      </c>
      <c r="K49" s="8">
        <f t="shared" si="11"/>
        <v>0.50438157154840213</v>
      </c>
      <c r="L49" s="28">
        <f t="shared" si="12"/>
        <v>2.1148613731954546E-2</v>
      </c>
      <c r="M49" s="8">
        <f>'00-BUDGET'!D$17*L49</f>
        <v>43142.229049372494</v>
      </c>
      <c r="N49" s="8">
        <f>'00-BUDGET'!F$17*L49</f>
        <v>62793.712324058943</v>
      </c>
      <c r="O49" s="8">
        <f>'00-BUDGET'!H$17*L49</f>
        <v>83191.164041970842</v>
      </c>
    </row>
    <row r="50" spans="2:15" ht="45" x14ac:dyDescent="0.3">
      <c r="B50" s="25" t="s">
        <v>34</v>
      </c>
      <c r="C50" s="25" t="s">
        <v>35</v>
      </c>
      <c r="D50" s="25" t="s">
        <v>69</v>
      </c>
      <c r="E50" s="25" t="s">
        <v>56</v>
      </c>
      <c r="F50" s="8">
        <v>9.9672234005895102E-2</v>
      </c>
      <c r="G50" s="26" t="str">
        <f t="shared" si="7"/>
        <v>OLBIAR3B</v>
      </c>
      <c r="H50" s="27">
        <f t="shared" si="8"/>
        <v>1</v>
      </c>
      <c r="I50" s="27">
        <f t="shared" si="9"/>
        <v>11</v>
      </c>
      <c r="J50" s="8">
        <f t="shared" si="10"/>
        <v>0.90909090909090906</v>
      </c>
      <c r="K50" s="8">
        <f t="shared" si="11"/>
        <v>0.50438157154840213</v>
      </c>
      <c r="L50" s="28">
        <f t="shared" si="12"/>
        <v>2.1148613731954546E-2</v>
      </c>
      <c r="M50" s="8">
        <f>'00-BUDGET'!D$17*L50</f>
        <v>43142.229049372494</v>
      </c>
      <c r="N50" s="8">
        <f>'00-BUDGET'!F$17*L50</f>
        <v>62793.712324058943</v>
      </c>
      <c r="O50" s="8">
        <f>'00-BUDGET'!H$17*L50</f>
        <v>83191.164041970842</v>
      </c>
    </row>
    <row r="51" spans="2:15" ht="75" x14ac:dyDescent="0.3">
      <c r="B51" s="25" t="s">
        <v>19</v>
      </c>
      <c r="C51" s="25" t="s">
        <v>36</v>
      </c>
      <c r="D51" s="25" t="s">
        <v>70</v>
      </c>
      <c r="E51" s="25" t="s">
        <v>71</v>
      </c>
      <c r="F51" s="8">
        <v>9.6021640241071501E-2</v>
      </c>
      <c r="G51" s="26" t="str">
        <f t="shared" si="7"/>
        <v>ORISTANOCDI- R3D</v>
      </c>
      <c r="H51" s="27">
        <f t="shared" si="8"/>
        <v>1</v>
      </c>
      <c r="I51" s="27">
        <f t="shared" si="9"/>
        <v>1</v>
      </c>
      <c r="J51" s="8">
        <f t="shared" si="10"/>
        <v>1</v>
      </c>
      <c r="K51" s="8">
        <f t="shared" si="11"/>
        <v>0.5480108201205357</v>
      </c>
      <c r="L51" s="28">
        <f t="shared" si="12"/>
        <v>2.2977978993327774E-2</v>
      </c>
      <c r="M51" s="8">
        <f>'00-BUDGET'!D$17*L51</f>
        <v>46874.052615750283</v>
      </c>
      <c r="N51" s="8">
        <f>'00-BUDGET'!F$17*L51</f>
        <v>68225.398647060356</v>
      </c>
      <c r="O51" s="8">
        <f>'00-BUDGET'!H$17*L51</f>
        <v>90387.239750783643</v>
      </c>
    </row>
  </sheetData>
  <autoFilter ref="A1:O51"/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17"/>
  <sheetViews>
    <sheetView topLeftCell="B1" zoomScaleNormal="100" workbookViewId="0">
      <selection activeCell="D18" sqref="D18"/>
    </sheetView>
  </sheetViews>
  <sheetFormatPr defaultColWidth="8.59765625" defaultRowHeight="15.6" x14ac:dyDescent="0.3"/>
  <cols>
    <col min="1" max="1" width="9.09765625" style="4" hidden="1" customWidth="1"/>
    <col min="2" max="2" width="22.796875" style="4" customWidth="1"/>
    <col min="3" max="3" width="48.59765625" style="4" customWidth="1"/>
    <col min="4" max="4" width="18.5" style="4" customWidth="1"/>
    <col min="5" max="5" width="15.296875" style="4" customWidth="1"/>
    <col min="6" max="6" width="16.3984375" style="4" customWidth="1"/>
    <col min="16381" max="16384" width="10.5" style="4" customWidth="1"/>
  </cols>
  <sheetData>
    <row r="1" spans="1:6" ht="69.599999999999994" x14ac:dyDescent="0.3">
      <c r="A1" s="4" t="s">
        <v>12</v>
      </c>
      <c r="B1" s="16" t="s">
        <v>13</v>
      </c>
      <c r="C1" s="16" t="s">
        <v>14</v>
      </c>
      <c r="D1" s="16" t="s">
        <v>47</v>
      </c>
      <c r="E1" s="16" t="s">
        <v>48</v>
      </c>
      <c r="F1" s="16" t="s">
        <v>49</v>
      </c>
    </row>
    <row r="2" spans="1:6" x14ac:dyDescent="0.3">
      <c r="A2" s="4" t="e">
        <f>CONCATENATE(C2,#REF!)</f>
        <v>#REF!</v>
      </c>
      <c r="B2" s="17" t="s">
        <v>19</v>
      </c>
      <c r="C2" s="17" t="s">
        <v>20</v>
      </c>
      <c r="D2" s="18">
        <f>SUMIF('03-CAPILLARIZZAZIONE calc'!C$2:C$100,C2,'03-CAPILLARIZZAZIONE calc'!M$2:M$100)</f>
        <v>39746.143990783072</v>
      </c>
      <c r="E2" s="18">
        <f>SUMIF('03-CAPILLARIZZAZIONE calc'!C$2:C$100,C2,'03-CAPILLARIZZAZIONE calc'!N$2:N$100)</f>
        <v>57850.694939559646</v>
      </c>
      <c r="F2" s="18">
        <f>SUMIF('03-CAPILLARIZZAZIONE calc'!C$2:C$100,C2,'03-CAPILLARIZZAZIONE calc'!O$2:O$100)</f>
        <v>76642.492927034371</v>
      </c>
    </row>
    <row r="3" spans="1:6" x14ac:dyDescent="0.3">
      <c r="A3" s="4" t="e">
        <f>CONCATENATE(C3,#REF!)</f>
        <v>#REF!</v>
      </c>
      <c r="B3" s="17" t="s">
        <v>21</v>
      </c>
      <c r="C3" s="17" t="s">
        <v>22</v>
      </c>
      <c r="D3" s="18">
        <f>SUMIF('03-CAPILLARIZZAZIONE calc'!C$2:C$100,C3,'03-CAPILLARIZZAZIONE calc'!M$2:M$100)</f>
        <v>182014.11136061873</v>
      </c>
      <c r="E3" s="18">
        <f>SUMIF('03-CAPILLARIZZAZIONE calc'!C$2:C$100,C3,'03-CAPILLARIZZAZIONE calc'!N$2:N$100)</f>
        <v>264922.37419207161</v>
      </c>
      <c r="F3" s="18">
        <f>SUMIF('03-CAPILLARIZZAZIONE calc'!C$2:C$100,C3,'03-CAPILLARIZZAZIONE calc'!O$2:O$100)</f>
        <v>350977.82682545512</v>
      </c>
    </row>
    <row r="4" spans="1:6" x14ac:dyDescent="0.3">
      <c r="A4" s="4" t="e">
        <f>CONCATENATE(C4,#REF!)</f>
        <v>#REF!</v>
      </c>
      <c r="B4" s="17" t="s">
        <v>23</v>
      </c>
      <c r="C4" s="17" t="s">
        <v>24</v>
      </c>
      <c r="D4" s="18">
        <f>SUMIF('03-CAPILLARIZZAZIONE calc'!C$2:C$100,C4,'03-CAPILLARIZZAZIONE calc'!M$2:M$100)</f>
        <v>57455.232710329656</v>
      </c>
      <c r="E4" s="18">
        <f>SUMIF('03-CAPILLARIZZAZIONE calc'!C$2:C$100,C4,'03-CAPILLARIZZAZIONE calc'!N$2:N$100)</f>
        <v>83626.354822683366</v>
      </c>
      <c r="F4" s="18">
        <f>SUMIF('03-CAPILLARIZZAZIONE calc'!C$2:C$100,C4,'03-CAPILLARIZZAZIONE calc'!O$2:O$100)</f>
        <v>110790.93025083658</v>
      </c>
    </row>
    <row r="5" spans="1:6" ht="26.85" customHeight="1" x14ac:dyDescent="0.3">
      <c r="A5" s="4" t="e">
        <f>CONCATENATE(C5,#REF!)</f>
        <v>#REF!</v>
      </c>
      <c r="B5" s="17" t="s">
        <v>19</v>
      </c>
      <c r="C5" s="17" t="s">
        <v>25</v>
      </c>
      <c r="D5" s="18">
        <f>SUMIF('03-CAPILLARIZZAZIONE calc'!C$2:C$100,C5,'03-CAPILLARIZZAZIONE calc'!M$2:M$100)</f>
        <v>170691.6258865633</v>
      </c>
      <c r="E5" s="18">
        <f>SUMIF('03-CAPILLARIZZAZIONE calc'!C$2:C$100,C5,'03-CAPILLARIZZAZIONE calc'!N$2:N$100)</f>
        <v>248442.44463540643</v>
      </c>
      <c r="F5" s="18">
        <f>SUMIF('03-CAPILLARIZZAZIONE calc'!C$2:C$100,C5,'03-CAPILLARIZZAZIONE calc'!O$2:O$100)</f>
        <v>329144.67709744698</v>
      </c>
    </row>
    <row r="6" spans="1:6" x14ac:dyDescent="0.3">
      <c r="A6" s="4" t="e">
        <f>CONCATENATE(C6,#REF!)</f>
        <v>#REF!</v>
      </c>
      <c r="B6" s="17" t="s">
        <v>23</v>
      </c>
      <c r="C6" s="17" t="s">
        <v>26</v>
      </c>
      <c r="D6" s="18">
        <f>SUMIF('03-CAPILLARIZZAZIONE calc'!C$2:C$100,C6,'03-CAPILLARIZZAZIONE calc'!M$2:M$100)</f>
        <v>385684.34826477122</v>
      </c>
      <c r="E6" s="18">
        <f>SUMIF('03-CAPILLARIZZAZIONE calc'!C$2:C$100,C6,'03-CAPILLARIZZAZIONE calc'!N$2:N$100)</f>
        <v>561365.33847414807</v>
      </c>
      <c r="F6" s="18">
        <f>SUMIF('03-CAPILLARIZZAZIONE calc'!C$2:C$100,C6,'03-CAPILLARIZZAZIONE calc'!O$2:O$100)</f>
        <v>743715.16242696054</v>
      </c>
    </row>
    <row r="7" spans="1:6" x14ac:dyDescent="0.3">
      <c r="A7" s="4" t="e">
        <f>CONCATENATE(C7,#REF!)</f>
        <v>#REF!</v>
      </c>
      <c r="B7" s="17" t="s">
        <v>23</v>
      </c>
      <c r="C7" s="17" t="s">
        <v>27</v>
      </c>
      <c r="D7" s="18">
        <f>SUMIF('03-CAPILLARIZZAZIONE calc'!C$2:C$100,C7,'03-CAPILLARIZZAZIONE calc'!M$2:M$100)</f>
        <v>154826.69221742114</v>
      </c>
      <c r="E7" s="18">
        <f>SUMIF('03-CAPILLARIZZAZIONE calc'!C$2:C$100,C7,'03-CAPILLARIZZAZIONE calc'!N$2:N$100)</f>
        <v>225350.96088939262</v>
      </c>
      <c r="F7" s="18">
        <f>SUMIF('03-CAPILLARIZZAZIONE calc'!C$2:C$100,C7,'03-CAPILLARIZZAZIONE calc'!O$2:O$100)</f>
        <v>298552.32411832357</v>
      </c>
    </row>
    <row r="8" spans="1:6" ht="31.2" x14ac:dyDescent="0.3">
      <c r="A8" s="4" t="e">
        <f>CONCATENATE(C8,#REF!)</f>
        <v>#REF!</v>
      </c>
      <c r="B8" s="17" t="s">
        <v>23</v>
      </c>
      <c r="C8" s="17" t="s">
        <v>28</v>
      </c>
      <c r="D8" s="18">
        <f>SUMIF('03-CAPILLARIZZAZIONE calc'!C$2:C$100,C8,'03-CAPILLARIZZAZIONE calc'!M$2:M$100)</f>
        <v>43199.415460395227</v>
      </c>
      <c r="E8" s="18">
        <f>SUMIF('03-CAPILLARIZZAZIONE calc'!C$2:C$100,C8,'03-CAPILLARIZZAZIONE calc'!N$2:N$100)</f>
        <v>62876.947407681939</v>
      </c>
      <c r="F8" s="18">
        <f>SUMIF('03-CAPILLARIZZAZIONE calc'!C$2:C$100,C8,'03-CAPILLARIZZAZIONE calc'!O$2:O$100)</f>
        <v>83301.436603338021</v>
      </c>
    </row>
    <row r="9" spans="1:6" x14ac:dyDescent="0.3">
      <c r="B9" s="17" t="s">
        <v>29</v>
      </c>
      <c r="C9" s="17" t="s">
        <v>30</v>
      </c>
      <c r="D9" s="18">
        <f>SUMIF('03-CAPILLARIZZAZIONE calc'!C$2:C$100,C9,'03-CAPILLARIZZAZIONE calc'!M$2:M$100)</f>
        <v>129923.19738926287</v>
      </c>
      <c r="E9" s="18">
        <f>SUMIF('03-CAPILLARIZZAZIONE calc'!C$2:C$100,C9,'03-CAPILLARIZZAZIONE calc'!N$2:N$100)</f>
        <v>189103.80990622373</v>
      </c>
      <c r="F9" s="18">
        <f>SUMIF('03-CAPILLARIZZAZIONE calc'!C$2:C$100,C9,'03-CAPILLARIZZAZIONE calc'!O$2:O$100)</f>
        <v>250530.91286725563</v>
      </c>
    </row>
    <row r="10" spans="1:6" ht="78" x14ac:dyDescent="0.3">
      <c r="B10" s="17" t="s">
        <v>23</v>
      </c>
      <c r="C10" s="17" t="s">
        <v>31</v>
      </c>
      <c r="D10" s="18">
        <f>SUMIF('03-CAPILLARIZZAZIONE calc'!C$2:C$100,C10,'03-CAPILLARIZZAZIONE calc'!M$2:M$100)</f>
        <v>255481.340388146</v>
      </c>
      <c r="E10" s="18">
        <f>SUMIF('03-CAPILLARIZZAZIONE calc'!C$2:C$100,C10,'03-CAPILLARIZZAZIONE calc'!N$2:N$100)</f>
        <v>371854.26311975799</v>
      </c>
      <c r="F10" s="18">
        <f>SUMIF('03-CAPILLARIZZAZIONE calc'!C$2:C$100,C10,'03-CAPILLARIZZAZIONE calc'!O$2:O$100)</f>
        <v>492644.69097249815</v>
      </c>
    </row>
    <row r="11" spans="1:6" x14ac:dyDescent="0.3">
      <c r="B11" s="17" t="s">
        <v>29</v>
      </c>
      <c r="C11" s="17" t="s">
        <v>32</v>
      </c>
      <c r="D11" s="18">
        <f>SUMIF('03-CAPILLARIZZAZIONE calc'!C$2:C$100,C11,'03-CAPILLARIZZAZIONE calc'!M$2:M$100)</f>
        <v>220729.0085979946</v>
      </c>
      <c r="E11" s="18">
        <f>SUMIF('03-CAPILLARIZZAZIONE calc'!C$2:C$100,C11,'03-CAPILLARIZZAZIONE calc'!N$2:N$100)</f>
        <v>321272.08475053997</v>
      </c>
      <c r="F11" s="18">
        <f>SUMIF('03-CAPILLARIZZAZIONE calc'!C$2:C$100,C11,'03-CAPILLARIZZAZIONE calc'!O$2:O$100)</f>
        <v>425631.76654787263</v>
      </c>
    </row>
    <row r="12" spans="1:6" x14ac:dyDescent="0.3">
      <c r="B12" s="17" t="s">
        <v>21</v>
      </c>
      <c r="C12" s="17" t="s">
        <v>33</v>
      </c>
      <c r="D12" s="18">
        <f>SUMIF('03-CAPILLARIZZAZIONE calc'!C$2:C$100,C12,'03-CAPILLARIZZAZIONE calc'!M$2:M$100)</f>
        <v>182014.11136061873</v>
      </c>
      <c r="E12" s="18">
        <f>SUMIF('03-CAPILLARIZZAZIONE calc'!C$2:C$100,C12,'03-CAPILLARIZZAZIONE calc'!N$2:N$100)</f>
        <v>264922.37419207161</v>
      </c>
      <c r="F12" s="18">
        <f>SUMIF('03-CAPILLARIZZAZIONE calc'!C$2:C$100,C12,'03-CAPILLARIZZAZIONE calc'!O$2:O$100)</f>
        <v>350977.82682545512</v>
      </c>
    </row>
    <row r="13" spans="1:6" x14ac:dyDescent="0.3">
      <c r="B13" s="17" t="s">
        <v>34</v>
      </c>
      <c r="C13" s="17" t="s">
        <v>35</v>
      </c>
      <c r="D13" s="18">
        <f>SUMIF('03-CAPILLARIZZAZIONE calc'!C$2:C$100,C13,'03-CAPILLARIZZAZIONE calc'!M$2:M$100)</f>
        <v>171316.1322573442</v>
      </c>
      <c r="E13" s="18">
        <f>SUMIF('03-CAPILLARIZZAZIONE calc'!C$2:C$100,C13,'03-CAPILLARIZZAZIONE calc'!N$2:N$100)</f>
        <v>249351.41652340232</v>
      </c>
      <c r="F13" s="18">
        <f>SUMIF('03-CAPILLARIZZAZIONE calc'!C$2:C$100,C13,'03-CAPILLARIZZAZIONE calc'!O$2:O$100)</f>
        <v>330348.91278673959</v>
      </c>
    </row>
    <row r="14" spans="1:6" x14ac:dyDescent="0.3">
      <c r="B14" s="17" t="s">
        <v>19</v>
      </c>
      <c r="C14" s="17" t="s">
        <v>36</v>
      </c>
      <c r="D14" s="18">
        <f>SUMIF('03-CAPILLARIZZAZIONE calc'!C$2:C$100,C14,'03-CAPILLARIZZAZIONE calc'!M$2:M$100)</f>
        <v>46874.052615750283</v>
      </c>
      <c r="E14" s="18">
        <f>SUMIF('03-CAPILLARIZZAZIONE calc'!C$2:C$100,C14,'03-CAPILLARIZZAZIONE calc'!N$2:N$100)</f>
        <v>68225.398647060356</v>
      </c>
      <c r="F14" s="18">
        <f>SUMIF('03-CAPILLARIZZAZIONE calc'!C$2:C$100,C14,'03-CAPILLARIZZAZIONE calc'!O$2:O$100)</f>
        <v>90387.239750783643</v>
      </c>
    </row>
    <row r="16" spans="1:6" x14ac:dyDescent="0.3">
      <c r="D16" s="20"/>
      <c r="E16" s="20"/>
      <c r="F16" s="20"/>
    </row>
    <row r="17" spans="4:6" x14ac:dyDescent="0.3">
      <c r="D17" s="21"/>
      <c r="E17" s="21"/>
      <c r="F17" s="21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E17"/>
  <sheetViews>
    <sheetView topLeftCell="B7" zoomScaleNormal="100" workbookViewId="0">
      <selection activeCell="J7" sqref="J7"/>
    </sheetView>
  </sheetViews>
  <sheetFormatPr defaultColWidth="8.59765625" defaultRowHeight="15.6" x14ac:dyDescent="0.3"/>
  <cols>
    <col min="1" max="1" width="9.09765625" style="4" hidden="1" customWidth="1"/>
    <col min="2" max="2" width="16.296875" style="4" customWidth="1"/>
    <col min="3" max="3" width="41.69921875" style="4" customWidth="1"/>
    <col min="4" max="4" width="17.3984375" style="4" customWidth="1"/>
    <col min="5" max="5" width="27" style="4" customWidth="1"/>
    <col min="6" max="8" width="23.59765625" style="4" customWidth="1"/>
    <col min="16360" max="16384" width="10.5" style="4" customWidth="1"/>
  </cols>
  <sheetData>
    <row r="1" spans="1:8" ht="17.399999999999999" x14ac:dyDescent="0.3">
      <c r="A1" s="22" t="s">
        <v>12</v>
      </c>
      <c r="B1" s="23" t="s">
        <v>13</v>
      </c>
      <c r="C1" s="23" t="s">
        <v>14</v>
      </c>
      <c r="D1" s="23" t="s">
        <v>10</v>
      </c>
      <c r="E1" s="23" t="s">
        <v>15</v>
      </c>
      <c r="F1" s="23" t="s">
        <v>72</v>
      </c>
      <c r="G1" s="23" t="s">
        <v>73</v>
      </c>
      <c r="H1" s="23" t="s">
        <v>74</v>
      </c>
    </row>
    <row r="2" spans="1:8" ht="48" customHeight="1" x14ac:dyDescent="0.3">
      <c r="A2" s="4" t="e">
        <f>CONCATENATE(#REF!,#REF!)</f>
        <v>#REF!</v>
      </c>
      <c r="B2" s="17" t="s">
        <v>19</v>
      </c>
      <c r="C2" s="17" t="s">
        <v>20</v>
      </c>
      <c r="D2" s="18">
        <f>VLOOKUP(C2,'02-CAPACITA'!C$2:D$20,2,0)</f>
        <v>247270</v>
      </c>
      <c r="E2" s="18">
        <f>VLOOKUP(C2,'01-FATTURATO'!C$2:D$20,2,0)</f>
        <v>144139</v>
      </c>
      <c r="F2" s="18">
        <f>IF(VLOOKUP(C2,'02-CAPACITA'!C$2:H$20,4,0)+VLOOKUP(C2,'01-FATTURATO'!C$2:H$20,4,0)+VLOOKUP(C2,'03-CAPILLARIZZAZIONE'!C$2:F$20,2,0)&gt;D2,D2,VLOOKUP(C2,'02-CAPACITA'!C$2:H$20,4,0)+VLOOKUP(C2,'01-FATTURATO'!C$2:H$20,4,0)+VLOOKUP(C2,'03-CAPILLARIZZAZIONE'!C$2:F$20,2,0))</f>
        <v>223980.39648879587</v>
      </c>
      <c r="G2" s="18">
        <f>IF(VLOOKUP(C2,'02-CAPACITA'!C$2:H$20,5,0)+VLOOKUP(C2,'01-FATTURATO'!C$2:H$20,5,0)+VLOOKUP(C2,'03-CAPILLARIZZAZIONE'!C$2:F$20,3,0)&gt;D2,D2,VLOOKUP(C2,'02-CAPACITA'!C$2:H$20,5,0)+VLOOKUP(C2,'01-FATTURATO'!C$2:H$20,5,0)+VLOOKUP(C2,'03-CAPILLARIZZAZIONE'!C$2:F$20,3,0))</f>
        <v>232265.63935447237</v>
      </c>
      <c r="H2" s="18">
        <f>IF(VLOOKUP(C2,'02-CAPACITA'!C$2:H$20,6,0)+VLOOKUP(C2,'01-FATTURATO'!C$2:H$20,6,0)+VLOOKUP(C2,'03-CAPILLARIZZAZIONE'!C$2:F$20,4,0)&gt;D2,D2,VLOOKUP(C2,'02-CAPACITA'!C$2:H$20,6,0)+VLOOKUP(C2,'01-FATTURATO'!C$2:H$20,6,0)+VLOOKUP(C2,'03-CAPILLARIZZAZIONE'!C$2:F$20,4,0))</f>
        <v>245618.96543672006</v>
      </c>
    </row>
    <row r="3" spans="1:8" ht="48" customHeight="1" x14ac:dyDescent="0.3">
      <c r="A3" s="4" t="e">
        <f>CONCATENATE(#REF!,#REF!)</f>
        <v>#REF!</v>
      </c>
      <c r="B3" s="17" t="s">
        <v>21</v>
      </c>
      <c r="C3" s="17" t="s">
        <v>22</v>
      </c>
      <c r="D3" s="18">
        <f>VLOOKUP(C3,'02-CAPACITA'!C$2:D$20,2,0)</f>
        <v>4613070</v>
      </c>
      <c r="E3" s="18">
        <f>VLOOKUP(C3,'01-FATTURATO'!C$2:D$20,2,0)</f>
        <v>3083111.2549999999</v>
      </c>
      <c r="F3" s="18">
        <f>IF(VLOOKUP(C3,'02-CAPACITA'!C$2:H$20,4,0)+VLOOKUP(C3,'01-FATTURATO'!C$2:H$20,4,0)+VLOOKUP(C3,'03-CAPILLARIZZAZIONE'!C$2:F$20,2,0)&gt;D3,D3,VLOOKUP(C3,'02-CAPACITA'!C$2:H$20,4,0)+VLOOKUP(C3,'01-FATTURATO'!C$2:H$20,4,0)+VLOOKUP(C3,'03-CAPILLARIZZAZIONE'!C$2:F$20,2,0))</f>
        <v>3987121.8343696133</v>
      </c>
      <c r="G3" s="18">
        <f>IF(VLOOKUP(C3,'02-CAPACITA'!C$2:H$20,5,0)+VLOOKUP(C3,'01-FATTURATO'!C$2:H$20,5,0)+VLOOKUP(C3,'03-CAPILLARIZZAZIONE'!C$2:F$20,3,0)&gt;D3,D3,VLOOKUP(C3,'02-CAPACITA'!C$2:H$20,5,0)+VLOOKUP(C3,'01-FATTURATO'!C$2:H$20,5,0)+VLOOKUP(C3,'03-CAPILLARIZZAZIONE'!C$2:F$20,3,0))</f>
        <v>3864020.0127339172</v>
      </c>
      <c r="H3" s="18">
        <f>IF(VLOOKUP(C3,'02-CAPACITA'!C$2:H$20,6,0)+VLOOKUP(C3,'01-FATTURATO'!C$2:H$20,6,0)+VLOOKUP(C3,'03-CAPILLARIZZAZIONE'!C$2:F$20,4,0)&gt;D3,D3,VLOOKUP(C3,'02-CAPACITA'!C$2:H$20,6,0)+VLOOKUP(C3,'01-FATTURATO'!C$2:H$20,6,0)+VLOOKUP(C3,'03-CAPILLARIZZAZIONE'!C$2:F$20,4,0))</f>
        <v>3834586.464295689</v>
      </c>
    </row>
    <row r="4" spans="1:8" ht="48" customHeight="1" x14ac:dyDescent="0.3">
      <c r="A4" s="4" t="e">
        <f>CONCATENATE(#REF!,#REF!)</f>
        <v>#REF!</v>
      </c>
      <c r="B4" s="17" t="s">
        <v>23</v>
      </c>
      <c r="C4" s="17" t="s">
        <v>24</v>
      </c>
      <c r="D4" s="18">
        <f>VLOOKUP(C4,'02-CAPACITA'!C$2:D$20,2,0)</f>
        <v>1314000</v>
      </c>
      <c r="E4" s="18">
        <f>VLOOKUP(C4,'01-FATTURATO'!C$2:D$20,2,0)</f>
        <v>1039920.725</v>
      </c>
      <c r="F4" s="18">
        <f>IF(VLOOKUP(C4,'02-CAPACITA'!C$2:H$20,4,0)+VLOOKUP(C4,'01-FATTURATO'!C$2:H$20,4,0)+VLOOKUP(C4,'03-CAPILLARIZZAZIONE'!C$2:F$20,2,0)&gt;D4,D4,VLOOKUP(C4,'02-CAPACITA'!C$2:H$20,4,0)+VLOOKUP(C4,'01-FATTURATO'!C$2:H$20,4,0)+VLOOKUP(C4,'03-CAPILLARIZZAZIONE'!C$2:F$20,2,0))</f>
        <v>1292352.660148469</v>
      </c>
      <c r="G4" s="18">
        <f>IF(VLOOKUP(C4,'02-CAPACITA'!C$2:H$20,5,0)+VLOOKUP(C4,'01-FATTURATO'!C$2:H$20,5,0)+VLOOKUP(C4,'03-CAPILLARIZZAZIONE'!C$2:F$20,3,0)&gt;D4,D4,VLOOKUP(C4,'02-CAPACITA'!C$2:H$20,5,0)+VLOOKUP(C4,'01-FATTURATO'!C$2:H$20,5,0)+VLOOKUP(C4,'03-CAPILLARIZZAZIONE'!C$2:F$20,3,0))</f>
        <v>1250477.5896672809</v>
      </c>
      <c r="H4" s="18">
        <f>IF(VLOOKUP(C4,'02-CAPACITA'!C$2:H$20,6,0)+VLOOKUP(C4,'01-FATTURATO'!C$2:H$20,6,0)+VLOOKUP(C4,'03-CAPILLARIZZAZIONE'!C$2:F$20,4,0)&gt;D4,D4,VLOOKUP(C4,'02-CAPACITA'!C$2:H$20,6,0)+VLOOKUP(C4,'01-FATTURATO'!C$2:H$20,6,0)+VLOOKUP(C4,'03-CAPILLARIZZAZIONE'!C$2:F$20,4,0))</f>
        <v>1238988.5463655116</v>
      </c>
    </row>
    <row r="5" spans="1:8" ht="48" customHeight="1" x14ac:dyDescent="0.3">
      <c r="A5" s="4" t="e">
        <f>CONCATENATE(#REF!,#REF!)</f>
        <v>#REF!</v>
      </c>
      <c r="B5" s="17" t="s">
        <v>19</v>
      </c>
      <c r="C5" s="17" t="s">
        <v>25</v>
      </c>
      <c r="D5" s="18">
        <f>VLOOKUP(C5,'02-CAPACITA'!C$2:D$20,2,0)</f>
        <v>3643065</v>
      </c>
      <c r="E5" s="18">
        <f>VLOOKUP(C5,'01-FATTURATO'!C$2:D$20,2,0)</f>
        <v>3324804.9</v>
      </c>
      <c r="F5" s="18">
        <f>IF(VLOOKUP(C5,'02-CAPACITA'!C$2:H$20,4,0)+VLOOKUP(C5,'01-FATTURATO'!C$2:H$20,4,0)+VLOOKUP(C5,'03-CAPILLARIZZAZIONE'!C$2:F$20,2,0)&gt;D5,D5,VLOOKUP(C5,'02-CAPACITA'!C$2:H$20,4,0)+VLOOKUP(C5,'01-FATTURATO'!C$2:H$20,4,0)+VLOOKUP(C5,'03-CAPILLARIZZAZIONE'!C$2:F$20,2,0))</f>
        <v>3643065</v>
      </c>
      <c r="G5" s="18">
        <f>IF(VLOOKUP(C5,'02-CAPACITA'!C$2:H$20,5,0)+VLOOKUP(C5,'01-FATTURATO'!C$2:H$20,5,0)+VLOOKUP(C5,'03-CAPILLARIZZAZIONE'!C$2:F$20,3,0)&gt;D5,D5,VLOOKUP(C5,'02-CAPACITA'!C$2:H$20,5,0)+VLOOKUP(C5,'01-FATTURATO'!C$2:H$20,5,0)+VLOOKUP(C5,'03-CAPILLARIZZAZIONE'!C$2:F$20,3,0))</f>
        <v>3643065</v>
      </c>
      <c r="H5" s="18">
        <f>IF(VLOOKUP(C5,'02-CAPACITA'!C$2:H$20,6,0)+VLOOKUP(C5,'01-FATTURATO'!C$2:H$20,6,0)+VLOOKUP(C5,'03-CAPILLARIZZAZIONE'!C$2:F$20,4,0)&gt;D5,D5,VLOOKUP(C5,'02-CAPACITA'!C$2:H$20,6,0)+VLOOKUP(C5,'01-FATTURATO'!C$2:H$20,6,0)+VLOOKUP(C5,'03-CAPILLARIZZAZIONE'!C$2:F$20,4,0))</f>
        <v>3643065</v>
      </c>
    </row>
    <row r="6" spans="1:8" ht="48" customHeight="1" x14ac:dyDescent="0.3">
      <c r="A6" s="4" t="e">
        <f>CONCATENATE(#REF!,#REF!)</f>
        <v>#REF!</v>
      </c>
      <c r="B6" s="17" t="s">
        <v>23</v>
      </c>
      <c r="C6" s="17" t="s">
        <v>26</v>
      </c>
      <c r="D6" s="18">
        <f>VLOOKUP(C6,'02-CAPACITA'!C$2:D$20,2,0)</f>
        <v>8072340</v>
      </c>
      <c r="E6" s="18">
        <f>VLOOKUP(C6,'01-FATTURATO'!C$2:D$20,2,0)</f>
        <v>5875014.2999999998</v>
      </c>
      <c r="F6" s="18">
        <f>IF(VLOOKUP(C6,'02-CAPACITA'!C$2:H$20,4,0)+VLOOKUP(C6,'01-FATTURATO'!C$2:H$20,4,0)+VLOOKUP(C6,'03-CAPILLARIZZAZIONE'!C$2:F$20,2,0)&gt;D6,D6,VLOOKUP(C6,'02-CAPACITA'!C$2:H$20,4,0)+VLOOKUP(C6,'01-FATTURATO'!C$2:H$20,4,0)+VLOOKUP(C6,'03-CAPILLARIZZAZIONE'!C$2:F$20,2,0))</f>
        <v>7492418.0018368289</v>
      </c>
      <c r="G6" s="18">
        <f>IF(VLOOKUP(C6,'02-CAPACITA'!C$2:H$20,5,0)+VLOOKUP(C6,'01-FATTURATO'!C$2:H$20,5,0)+VLOOKUP(C6,'03-CAPILLARIZZAZIONE'!C$2:F$20,3,0)&gt;D6,D6,VLOOKUP(C6,'02-CAPACITA'!C$2:H$20,5,0)+VLOOKUP(C6,'01-FATTURATO'!C$2:H$20,5,0)+VLOOKUP(C6,'03-CAPILLARIZZAZIONE'!C$2:F$20,3,0))</f>
        <v>7279810.9384079082</v>
      </c>
      <c r="H6" s="18">
        <f>IF(VLOOKUP(C6,'02-CAPACITA'!C$2:H$20,6,0)+VLOOKUP(C6,'01-FATTURATO'!C$2:H$20,6,0)+VLOOKUP(C6,'03-CAPILLARIZZAZIONE'!C$2:F$20,4,0)&gt;D6,D6,VLOOKUP(C6,'02-CAPACITA'!C$2:H$20,6,0)+VLOOKUP(C6,'01-FATTURATO'!C$2:H$20,6,0)+VLOOKUP(C6,'03-CAPILLARIZZAZIONE'!C$2:F$20,4,0))</f>
        <v>7242982.3324919865</v>
      </c>
    </row>
    <row r="7" spans="1:8" ht="48" customHeight="1" x14ac:dyDescent="0.3">
      <c r="A7" s="4" t="e">
        <f>CONCATENATE(#REF!,#REF!)</f>
        <v>#REF!</v>
      </c>
      <c r="B7" s="17" t="s">
        <v>23</v>
      </c>
      <c r="C7" s="17" t="s">
        <v>27</v>
      </c>
      <c r="D7" s="18">
        <f>VLOOKUP(C7,'02-CAPACITA'!C$2:D$20,2,0)</f>
        <v>2894450</v>
      </c>
      <c r="E7" s="18">
        <f>VLOOKUP(C7,'01-FATTURATO'!C$2:D$20,2,0)</f>
        <v>2349225.15</v>
      </c>
      <c r="F7" s="18">
        <f>IF(VLOOKUP(C7,'02-CAPACITA'!C$2:H$20,4,0)+VLOOKUP(C7,'01-FATTURATO'!C$2:H$20,4,0)+VLOOKUP(C7,'03-CAPILLARIZZAZIONE'!C$2:F$20,2,0)&gt;D7,D7,VLOOKUP(C7,'02-CAPACITA'!C$2:H$20,4,0)+VLOOKUP(C7,'01-FATTURATO'!C$2:H$20,4,0)+VLOOKUP(C7,'03-CAPILLARIZZAZIONE'!C$2:F$20,2,0))</f>
        <v>2894450</v>
      </c>
      <c r="G7" s="18">
        <f>IF(VLOOKUP(C7,'02-CAPACITA'!C$2:H$20,5,0)+VLOOKUP(C7,'01-FATTURATO'!C$2:H$20,5,0)+VLOOKUP(C7,'03-CAPILLARIZZAZIONE'!C$2:F$20,3,0)&gt;D7,D7,VLOOKUP(C7,'02-CAPACITA'!C$2:H$20,5,0)+VLOOKUP(C7,'01-FATTURATO'!C$2:H$20,5,0)+VLOOKUP(C7,'03-CAPILLARIZZAZIONE'!C$2:F$20,3,0))</f>
        <v>2846923.5704224668</v>
      </c>
      <c r="H7" s="18">
        <f>IF(VLOOKUP(C7,'02-CAPACITA'!C$2:H$20,6,0)+VLOOKUP(C7,'01-FATTURATO'!C$2:H$20,6,0)+VLOOKUP(C7,'03-CAPILLARIZZAZIONE'!C$2:F$20,4,0)&gt;D7,D7,VLOOKUP(C7,'02-CAPACITA'!C$2:H$20,6,0)+VLOOKUP(C7,'01-FATTURATO'!C$2:H$20,6,0)+VLOOKUP(C7,'03-CAPILLARIZZAZIONE'!C$2:F$20,4,0))</f>
        <v>2832896.5330745387</v>
      </c>
    </row>
    <row r="8" spans="1:8" ht="48" customHeight="1" x14ac:dyDescent="0.3">
      <c r="A8" s="4" t="e">
        <f>CONCATENATE(#REF!,#REF!)</f>
        <v>#REF!</v>
      </c>
      <c r="B8" s="17" t="s">
        <v>23</v>
      </c>
      <c r="C8" s="17" t="s">
        <v>28</v>
      </c>
      <c r="D8" s="18">
        <f>VLOOKUP(C8,'02-CAPACITA'!C$2:D$20,2,0)</f>
        <v>492960</v>
      </c>
      <c r="E8" s="18">
        <f>VLOOKUP(C8,'01-FATTURATO'!C$2:D$20,2,0)</f>
        <v>306468.75</v>
      </c>
      <c r="F8" s="18">
        <f>IF(VLOOKUP(C8,'02-CAPACITA'!C$2:H$20,4,0)+VLOOKUP(C8,'01-FATTURATO'!C$2:H$20,4,0)+VLOOKUP(C8,'03-CAPILLARIZZAZIONE'!C$2:F$20,2,0)&gt;D8,D8,VLOOKUP(C8,'02-CAPACITA'!C$2:H$20,4,0)+VLOOKUP(C8,'01-FATTURATO'!C$2:H$20,4,0)+VLOOKUP(C8,'03-CAPILLARIZZAZIONE'!C$2:F$20,2,0))</f>
        <v>428340.45543281647</v>
      </c>
      <c r="G8" s="18">
        <f>IF(VLOOKUP(C8,'02-CAPACITA'!C$2:H$20,5,0)+VLOOKUP(C8,'01-FATTURATO'!C$2:H$20,5,0)+VLOOKUP(C8,'03-CAPILLARIZZAZIONE'!C$2:F$20,3,0)&gt;D8,D8,VLOOKUP(C8,'02-CAPACITA'!C$2:H$20,5,0)+VLOOKUP(C8,'01-FATTURATO'!C$2:H$20,5,0)+VLOOKUP(C8,'03-CAPILLARIZZAZIONE'!C$2:F$20,3,0))</f>
        <v>427335.28430404281</v>
      </c>
      <c r="H8" s="18">
        <f>IF(VLOOKUP(C8,'02-CAPACITA'!C$2:H$20,6,0)+VLOOKUP(C8,'01-FATTURATO'!C$2:H$20,6,0)+VLOOKUP(C8,'03-CAPILLARIZZAZIONE'!C$2:F$20,4,0)&gt;D8,D8,VLOOKUP(C8,'02-CAPACITA'!C$2:H$20,6,0)+VLOOKUP(C8,'01-FATTURATO'!C$2:H$20,6,0)+VLOOKUP(C8,'03-CAPILLARIZZAZIONE'!C$2:F$20,4,0))</f>
        <v>436237.17509495153</v>
      </c>
    </row>
    <row r="9" spans="1:8" x14ac:dyDescent="0.3">
      <c r="B9" s="17" t="s">
        <v>29</v>
      </c>
      <c r="C9" s="17" t="s">
        <v>30</v>
      </c>
      <c r="D9" s="18">
        <f>VLOOKUP(C9,'02-CAPACITA'!C$2:D$20,2,0)</f>
        <v>1040980</v>
      </c>
      <c r="E9" s="18">
        <f>VLOOKUP(C9,'01-FATTURATO'!C$2:D$20,2,0)</f>
        <v>837756</v>
      </c>
      <c r="F9" s="18">
        <f>IF(VLOOKUP(C9,'02-CAPACITA'!C$2:H$20,4,0)+VLOOKUP(C9,'01-FATTURATO'!C$2:H$20,4,0)+VLOOKUP(C9,'03-CAPILLARIZZAZIONE'!C$2:F$20,2,0)&gt;D9,D9,VLOOKUP(C9,'02-CAPACITA'!C$2:H$20,4,0)+VLOOKUP(C9,'01-FATTURATO'!C$2:H$20,4,0)+VLOOKUP(C9,'03-CAPILLARIZZAZIONE'!C$2:F$20,2,0))</f>
        <v>1040980</v>
      </c>
      <c r="G9" s="18">
        <f>IF(VLOOKUP(C9,'02-CAPACITA'!C$2:H$20,5,0)+VLOOKUP(C9,'01-FATTURATO'!C$2:H$20,5,0)+VLOOKUP(C9,'03-CAPILLARIZZAZIONE'!C$2:F$20,3,0)&gt;D9,D9,VLOOKUP(C9,'02-CAPACITA'!C$2:H$20,5,0)+VLOOKUP(C9,'01-FATTURATO'!C$2:H$20,5,0)+VLOOKUP(C9,'03-CAPILLARIZZAZIONE'!C$2:F$20,3,0))</f>
        <v>1040980</v>
      </c>
      <c r="H9" s="18">
        <f>IF(VLOOKUP(C9,'02-CAPACITA'!C$2:H$20,6,0)+VLOOKUP(C9,'01-FATTURATO'!C$2:H$20,6,0)+VLOOKUP(C9,'03-CAPILLARIZZAZIONE'!C$2:F$20,4,0)&gt;D9,D9,VLOOKUP(C9,'02-CAPACITA'!C$2:H$20,6,0)+VLOOKUP(C9,'01-FATTURATO'!C$2:H$20,6,0)+VLOOKUP(C9,'03-CAPILLARIZZAZIONE'!C$2:F$20,4,0))</f>
        <v>1040980</v>
      </c>
    </row>
    <row r="10" spans="1:8" ht="78" x14ac:dyDescent="0.3">
      <c r="B10" s="17" t="s">
        <v>23</v>
      </c>
      <c r="C10" s="17" t="s">
        <v>31</v>
      </c>
      <c r="D10" s="18">
        <f>VLOOKUP(C10,'02-CAPACITA'!C$2:D$20,2,0)</f>
        <v>5681590</v>
      </c>
      <c r="E10" s="18">
        <f>VLOOKUP(C10,'01-FATTURATO'!C$2:D$20,2,0)</f>
        <v>4851877.9000000004</v>
      </c>
      <c r="F10" s="18">
        <f>IF(VLOOKUP(C10,'02-CAPACITA'!C$2:H$20,4,0)+VLOOKUP(C10,'01-FATTURATO'!C$2:H$20,4,0)+VLOOKUP(C10,'03-CAPILLARIZZAZIONE'!C$2:F$20,2,0)&gt;D10,D10,VLOOKUP(C10,'02-CAPACITA'!C$2:H$20,4,0)+VLOOKUP(C10,'01-FATTURATO'!C$2:H$20,4,0)+VLOOKUP(C10,'03-CAPILLARIZZAZIONE'!C$2:F$20,2,0))</f>
        <v>5681590</v>
      </c>
      <c r="G10" s="18">
        <f>IF(VLOOKUP(C10,'02-CAPACITA'!C$2:H$20,5,0)+VLOOKUP(C10,'01-FATTURATO'!C$2:H$20,5,0)+VLOOKUP(C10,'03-CAPILLARIZZAZIONE'!C$2:F$20,3,0)&gt;D10,D10,VLOOKUP(C10,'02-CAPACITA'!C$2:H$20,5,0)+VLOOKUP(C10,'01-FATTURATO'!C$2:H$20,5,0)+VLOOKUP(C10,'03-CAPILLARIZZAZIONE'!C$2:F$20,3,0))</f>
        <v>5681590</v>
      </c>
      <c r="H10" s="18">
        <f>IF(VLOOKUP(C10,'02-CAPACITA'!C$2:H$20,6,0)+VLOOKUP(C10,'01-FATTURATO'!C$2:H$20,6,0)+VLOOKUP(C10,'03-CAPILLARIZZAZIONE'!C$2:F$20,4,0)&gt;D10,D10,VLOOKUP(C10,'02-CAPACITA'!C$2:H$20,6,0)+VLOOKUP(C10,'01-FATTURATO'!C$2:H$20,6,0)+VLOOKUP(C10,'03-CAPILLARIZZAZIONE'!C$2:F$20,4,0))</f>
        <v>5669522.3699304182</v>
      </c>
    </row>
    <row r="11" spans="1:8" x14ac:dyDescent="0.3">
      <c r="B11" s="17" t="s">
        <v>29</v>
      </c>
      <c r="C11" s="17" t="s">
        <v>32</v>
      </c>
      <c r="D11" s="18">
        <f>VLOOKUP(C11,'02-CAPACITA'!C$2:D$20,2,0)</f>
        <v>4403460</v>
      </c>
      <c r="E11" s="18">
        <f>VLOOKUP(C11,'01-FATTURATO'!C$2:D$20,2,0)</f>
        <v>3907237.05</v>
      </c>
      <c r="F11" s="18">
        <f>IF(VLOOKUP(C11,'02-CAPACITA'!C$2:H$20,4,0)+VLOOKUP(C11,'01-FATTURATO'!C$2:H$20,4,0)+VLOOKUP(C11,'03-CAPILLARIZZAZIONE'!C$2:F$20,2,0)&gt;D11,D11,VLOOKUP(C11,'02-CAPACITA'!C$2:H$20,4,0)+VLOOKUP(C11,'01-FATTURATO'!C$2:H$20,4,0)+VLOOKUP(C11,'03-CAPILLARIZZAZIONE'!C$2:F$20,2,0))</f>
        <v>4403460</v>
      </c>
      <c r="G11" s="18">
        <f>IF(VLOOKUP(C11,'02-CAPACITA'!C$2:H$20,5,0)+VLOOKUP(C11,'01-FATTURATO'!C$2:H$20,5,0)+VLOOKUP(C11,'03-CAPILLARIZZAZIONE'!C$2:F$20,3,0)&gt;D11,D11,VLOOKUP(C11,'02-CAPACITA'!C$2:H$20,5,0)+VLOOKUP(C11,'01-FATTURATO'!C$2:H$20,5,0)+VLOOKUP(C11,'03-CAPILLARIZZAZIONE'!C$2:F$20,3,0))</f>
        <v>4403460</v>
      </c>
      <c r="H11" s="18">
        <f>IF(VLOOKUP(C11,'02-CAPACITA'!C$2:H$20,6,0)+VLOOKUP(C11,'01-FATTURATO'!C$2:H$20,6,0)+VLOOKUP(C11,'03-CAPILLARIZZAZIONE'!C$2:F$20,4,0)&gt;D11,D11,VLOOKUP(C11,'02-CAPACITA'!C$2:H$20,6,0)+VLOOKUP(C11,'01-FATTURATO'!C$2:H$20,6,0)+VLOOKUP(C11,'03-CAPILLARIZZAZIONE'!C$2:F$20,4,0))</f>
        <v>4403460</v>
      </c>
    </row>
    <row r="12" spans="1:8" x14ac:dyDescent="0.3">
      <c r="B12" s="17" t="s">
        <v>21</v>
      </c>
      <c r="C12" s="17" t="s">
        <v>33</v>
      </c>
      <c r="D12" s="18">
        <f>VLOOKUP(C12,'02-CAPACITA'!C$2:D$20,2,0)</f>
        <v>4531310</v>
      </c>
      <c r="E12" s="18">
        <f>VLOOKUP(C12,'01-FATTURATO'!C$2:D$20,2,0)</f>
        <v>3902169.99</v>
      </c>
      <c r="F12" s="18">
        <f>IF(VLOOKUP(C12,'02-CAPACITA'!C$2:H$20,4,0)+VLOOKUP(C12,'01-FATTURATO'!C$2:H$20,4,0)+VLOOKUP(C12,'03-CAPILLARIZZAZIONE'!C$2:F$20,2,0)&gt;D12,D12,VLOOKUP(C12,'02-CAPACITA'!C$2:H$20,4,0)+VLOOKUP(C12,'01-FATTURATO'!C$2:H$20,4,0)+VLOOKUP(C12,'03-CAPILLARIZZAZIONE'!C$2:F$20,2,0))</f>
        <v>4531310</v>
      </c>
      <c r="G12" s="18">
        <f>IF(VLOOKUP(C12,'02-CAPACITA'!C$2:H$20,5,0)+VLOOKUP(C12,'01-FATTURATO'!C$2:H$20,5,0)+VLOOKUP(C12,'03-CAPILLARIZZAZIONE'!C$2:F$20,3,0)&gt;D12,D12,VLOOKUP(C12,'02-CAPACITA'!C$2:H$20,5,0)+VLOOKUP(C12,'01-FATTURATO'!C$2:H$20,5,0)+VLOOKUP(C12,'03-CAPILLARIZZAZIONE'!C$2:F$20,3,0))</f>
        <v>4531310</v>
      </c>
      <c r="H12" s="18">
        <f>IF(VLOOKUP(C12,'02-CAPACITA'!C$2:H$20,6,0)+VLOOKUP(C12,'01-FATTURATO'!C$2:H$20,6,0)+VLOOKUP(C12,'03-CAPILLARIZZAZIONE'!C$2:F$20,4,0)&gt;D12,D12,VLOOKUP(C12,'02-CAPACITA'!C$2:H$20,6,0)+VLOOKUP(C12,'01-FATTURATO'!C$2:H$20,6,0)+VLOOKUP(C12,'03-CAPILLARIZZAZIONE'!C$2:F$20,4,0))</f>
        <v>4507149.1855636993</v>
      </c>
    </row>
    <row r="13" spans="1:8" x14ac:dyDescent="0.3">
      <c r="B13" s="17" t="s">
        <v>34</v>
      </c>
      <c r="C13" s="17" t="s">
        <v>35</v>
      </c>
      <c r="D13" s="18">
        <f>VLOOKUP(C13,'02-CAPACITA'!C$2:D$20,2,0)</f>
        <v>3516410</v>
      </c>
      <c r="E13" s="18">
        <f>VLOOKUP(C13,'01-FATTURATO'!C$2:D$20,2,0)</f>
        <v>3026119.7</v>
      </c>
      <c r="F13" s="18">
        <f>IF(VLOOKUP(C13,'02-CAPACITA'!C$2:H$20,4,0)+VLOOKUP(C13,'01-FATTURATO'!C$2:H$20,4,0)+VLOOKUP(C13,'03-CAPILLARIZZAZIONE'!C$2:F$20,2,0)&gt;D13,D13,VLOOKUP(C13,'02-CAPACITA'!C$2:H$20,4,0)+VLOOKUP(C13,'01-FATTURATO'!C$2:H$20,4,0)+VLOOKUP(C13,'03-CAPILLARIZZAZIONE'!C$2:F$20,2,0))</f>
        <v>3516410</v>
      </c>
      <c r="G13" s="18">
        <f>IF(VLOOKUP(C13,'02-CAPACITA'!C$2:H$20,5,0)+VLOOKUP(C13,'01-FATTURATO'!C$2:H$20,5,0)+VLOOKUP(C13,'03-CAPILLARIZZAZIONE'!C$2:F$20,3,0)&gt;D13,D13,VLOOKUP(C13,'02-CAPACITA'!C$2:H$20,5,0)+VLOOKUP(C13,'01-FATTURATO'!C$2:H$20,5,0)+VLOOKUP(C13,'03-CAPILLARIZZAZIONE'!C$2:F$20,3,0))</f>
        <v>3516410</v>
      </c>
      <c r="H13" s="18">
        <f>IF(VLOOKUP(C13,'02-CAPACITA'!C$2:H$20,6,0)+VLOOKUP(C13,'01-FATTURATO'!C$2:H$20,6,0)+VLOOKUP(C13,'03-CAPILLARIZZAZIONE'!C$2:F$20,4,0)&gt;D13,D13,VLOOKUP(C13,'02-CAPACITA'!C$2:H$20,6,0)+VLOOKUP(C13,'01-FATTURATO'!C$2:H$20,6,0)+VLOOKUP(C13,'03-CAPILLARIZZAZIONE'!C$2:F$20,4,0))</f>
        <v>3516410</v>
      </c>
    </row>
    <row r="14" spans="1:8" ht="31.2" x14ac:dyDescent="0.3">
      <c r="B14" s="17" t="s">
        <v>19</v>
      </c>
      <c r="C14" s="17" t="s">
        <v>36</v>
      </c>
      <c r="D14" s="18">
        <f>VLOOKUP(C14,'02-CAPACITA'!C$2:D$20,2,0)</f>
        <v>217250</v>
      </c>
      <c r="E14" s="18">
        <f>VLOOKUP(C14,'01-FATTURATO'!C$2:D$20,2,0)</f>
        <v>114924.25</v>
      </c>
      <c r="F14" s="18">
        <f>IF(VLOOKUP(C14,'02-CAPACITA'!C$2:H$20,4,0)+VLOOKUP(C14,'01-FATTURATO'!C$2:H$20,4,0)+VLOOKUP(C14,'03-CAPILLARIZZAZIONE'!C$2:F$20,2,0)&gt;D14,D14,VLOOKUP(C14,'02-CAPACITA'!C$2:H$20,4,0)+VLOOKUP(C14,'01-FATTURATO'!C$2:H$20,4,0)+VLOOKUP(C14,'03-CAPILLARIZZAZIONE'!C$2:F$20,2,0))</f>
        <v>197799.3719143584</v>
      </c>
      <c r="G14" s="18">
        <f>IF(VLOOKUP(C14,'02-CAPACITA'!C$2:H$20,5,0)+VLOOKUP(C14,'01-FATTURATO'!C$2:H$20,5,0)+VLOOKUP(C14,'03-CAPILLARIZZAZIONE'!C$2:F$20,3,0)&gt;D14,D14,VLOOKUP(C14,'02-CAPACITA'!C$2:H$20,5,0)+VLOOKUP(C14,'01-FATTURATO'!C$2:H$20,5,0)+VLOOKUP(C14,'03-CAPILLARIZZAZIONE'!C$2:F$20,3,0))</f>
        <v>211202.01335384551</v>
      </c>
      <c r="H14" s="18">
        <f>IF(VLOOKUP(C14,'02-CAPACITA'!C$2:H$20,6,0)+VLOOKUP(C14,'01-FATTURATO'!C$2:H$20,6,0)+VLOOKUP(C14,'03-CAPILLARIZZAZIONE'!C$2:F$20,4,0)&gt;D14,D14,VLOOKUP(C14,'02-CAPACITA'!C$2:H$20,6,0)+VLOOKUP(C14,'01-FATTURATO'!C$2:H$20,6,0)+VLOOKUP(C14,'03-CAPILLARIZZAZIONE'!C$2:F$20,4,0))</f>
        <v>217250</v>
      </c>
    </row>
    <row r="16" spans="1:8" x14ac:dyDescent="0.3">
      <c r="E16" s="20"/>
      <c r="F16" s="20"/>
      <c r="G16" s="20"/>
      <c r="H16" s="20"/>
    </row>
    <row r="17" spans="6:8" x14ac:dyDescent="0.3">
      <c r="F17" s="20"/>
      <c r="G17" s="20"/>
      <c r="H17" s="20"/>
    </row>
  </sheetData>
  <autoFilter ref="A1:H8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6752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00-BUDGET</vt:lpstr>
      <vt:lpstr>01-FATTURATO</vt:lpstr>
      <vt:lpstr>02-CAPACITA</vt:lpstr>
      <vt:lpstr>03-CAPILLARIZZAZIONE calc</vt:lpstr>
      <vt:lpstr>03-CAPILLARIZZAZIONE</vt:lpstr>
      <vt:lpstr>04 - TOTALE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Acer Customer</dc:creator>
  <dc:description/>
  <cp:lastModifiedBy>Alice Fanni</cp:lastModifiedBy>
  <cp:revision>131</cp:revision>
  <cp:lastPrinted>2019-07-19T06:54:47Z</cp:lastPrinted>
  <dcterms:created xsi:type="dcterms:W3CDTF">2018-06-01T11:02:31Z</dcterms:created>
  <dcterms:modified xsi:type="dcterms:W3CDTF">2024-12-23T11:39:19Z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