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55935pinna\Desktop\ACQUISTI STRUMENTAZIONI\MEAGREEMENT8\DETERMINA\FABBISOGNO\"/>
    </mc:Choice>
  </mc:AlternateContent>
  <bookViews>
    <workbookView xWindow="0" yWindow="0" windowWidth="28800" windowHeight="13500"/>
  </bookViews>
  <sheets>
    <sheet name="Fabbisogno_Complessivo" sheetId="4" r:id="rId1"/>
    <sheet name="Fabbisogno_X_DEA" sheetId="5" state="hidden" r:id="rId2"/>
    <sheet name="Listino_EA8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33" i="5" s="1"/>
  <c r="E4" i="5"/>
  <c r="E3" i="5"/>
  <c r="E35" i="5" s="1"/>
  <c r="D37" i="5"/>
  <c r="D33" i="5"/>
  <c r="D29" i="5"/>
  <c r="D25" i="5"/>
  <c r="D21" i="5"/>
  <c r="D17" i="5"/>
  <c r="D13" i="5"/>
  <c r="D9" i="5"/>
  <c r="D5" i="5"/>
  <c r="F5" i="5" s="1"/>
  <c r="D36" i="5"/>
  <c r="D32" i="5"/>
  <c r="D28" i="5"/>
  <c r="D24" i="5"/>
  <c r="D20" i="5"/>
  <c r="D16" i="5"/>
  <c r="D12" i="5"/>
  <c r="D8" i="5"/>
  <c r="D4" i="5"/>
  <c r="D35" i="5"/>
  <c r="D31" i="5"/>
  <c r="D27" i="5"/>
  <c r="D23" i="5"/>
  <c r="D19" i="5"/>
  <c r="D15" i="5"/>
  <c r="D11" i="5"/>
  <c r="D7" i="5"/>
  <c r="D3" i="5"/>
  <c r="D36" i="4"/>
  <c r="F35" i="4"/>
  <c r="G35" i="4" s="1"/>
  <c r="H35" i="4" s="1"/>
  <c r="K35" i="4" s="1"/>
  <c r="F34" i="4"/>
  <c r="J34" i="4" s="1"/>
  <c r="F33" i="4"/>
  <c r="G33" i="4" s="1"/>
  <c r="H33" i="4" s="1"/>
  <c r="K33" i="4" s="1"/>
  <c r="F32" i="4"/>
  <c r="J32" i="4" s="1"/>
  <c r="F31" i="4"/>
  <c r="G31" i="4" s="1"/>
  <c r="H31" i="4" s="1"/>
  <c r="K31" i="4" s="1"/>
  <c r="F30" i="4"/>
  <c r="J30" i="4" s="1"/>
  <c r="F29" i="4"/>
  <c r="G29" i="4" s="1"/>
  <c r="H29" i="4" s="1"/>
  <c r="K29" i="4" s="1"/>
  <c r="F28" i="4"/>
  <c r="J28" i="4" s="1"/>
  <c r="F27" i="4"/>
  <c r="G27" i="4" s="1"/>
  <c r="F35" i="5" l="1"/>
  <c r="F4" i="5"/>
  <c r="H4" i="5" s="1"/>
  <c r="E12" i="5"/>
  <c r="F12" i="5" s="1"/>
  <c r="E16" i="5"/>
  <c r="F16" i="5" s="1"/>
  <c r="J16" i="5" s="1"/>
  <c r="K16" i="5" s="1"/>
  <c r="E28" i="5"/>
  <c r="F28" i="5" s="1"/>
  <c r="J28" i="5" s="1"/>
  <c r="K28" i="5" s="1"/>
  <c r="E32" i="5"/>
  <c r="F32" i="5" s="1"/>
  <c r="F33" i="5"/>
  <c r="J29" i="4"/>
  <c r="H12" i="5"/>
  <c r="J12" i="5"/>
  <c r="K12" i="5" s="1"/>
  <c r="H35" i="5"/>
  <c r="J35" i="5"/>
  <c r="H5" i="5"/>
  <c r="J5" i="5"/>
  <c r="K5" i="5" s="1"/>
  <c r="H16" i="5"/>
  <c r="H28" i="5"/>
  <c r="J32" i="5"/>
  <c r="K32" i="5" s="1"/>
  <c r="H32" i="5"/>
  <c r="H33" i="5"/>
  <c r="J33" i="5"/>
  <c r="K33" i="5" s="1"/>
  <c r="E19" i="5"/>
  <c r="F19" i="5" s="1"/>
  <c r="J27" i="4"/>
  <c r="E8" i="5"/>
  <c r="F8" i="5" s="1"/>
  <c r="E7" i="5"/>
  <c r="F7" i="5" s="1"/>
  <c r="E20" i="5"/>
  <c r="F20" i="5" s="1"/>
  <c r="J31" i="4"/>
  <c r="E11" i="5"/>
  <c r="F11" i="5" s="1"/>
  <c r="E24" i="5"/>
  <c r="F24" i="5" s="1"/>
  <c r="E23" i="5"/>
  <c r="F23" i="5" s="1"/>
  <c r="E36" i="5"/>
  <c r="F36" i="5" s="1"/>
  <c r="F38" i="5" s="1"/>
  <c r="J33" i="4"/>
  <c r="J35" i="4"/>
  <c r="E27" i="5"/>
  <c r="F27" i="5" s="1"/>
  <c r="E31" i="5"/>
  <c r="F31" i="5" s="1"/>
  <c r="F3" i="5"/>
  <c r="E15" i="5"/>
  <c r="F15" i="5" s="1"/>
  <c r="E9" i="5"/>
  <c r="F9" i="5" s="1"/>
  <c r="E13" i="5"/>
  <c r="F13" i="5" s="1"/>
  <c r="E37" i="5"/>
  <c r="F37" i="5" s="1"/>
  <c r="E17" i="5"/>
  <c r="F17" i="5" s="1"/>
  <c r="E25" i="5"/>
  <c r="F25" i="5" s="1"/>
  <c r="E21" i="5"/>
  <c r="F21" i="5" s="1"/>
  <c r="E29" i="5"/>
  <c r="F29" i="5" s="1"/>
  <c r="H27" i="4"/>
  <c r="G28" i="4"/>
  <c r="H28" i="4" s="1"/>
  <c r="K28" i="4" s="1"/>
  <c r="G30" i="4"/>
  <c r="H30" i="4" s="1"/>
  <c r="K30" i="4" s="1"/>
  <c r="G32" i="4"/>
  <c r="H32" i="4" s="1"/>
  <c r="K32" i="4" s="1"/>
  <c r="G34" i="4"/>
  <c r="H34" i="4" s="1"/>
  <c r="K34" i="4" s="1"/>
  <c r="F36" i="4"/>
  <c r="D23" i="4"/>
  <c r="F22" i="4"/>
  <c r="F21" i="4"/>
  <c r="F20" i="4"/>
  <c r="J20" i="4" s="1"/>
  <c r="F19" i="4"/>
  <c r="J19" i="4" s="1"/>
  <c r="F18" i="4"/>
  <c r="J18" i="4" s="1"/>
  <c r="F17" i="4"/>
  <c r="F16" i="4"/>
  <c r="F15" i="4"/>
  <c r="J15" i="4" s="1"/>
  <c r="D11" i="4"/>
  <c r="F10" i="4"/>
  <c r="J10" i="4" s="1"/>
  <c r="F9" i="4"/>
  <c r="F8" i="4"/>
  <c r="F7" i="4"/>
  <c r="F6" i="4"/>
  <c r="F5" i="4"/>
  <c r="F4" i="4"/>
  <c r="J4" i="4" s="1"/>
  <c r="F3" i="4"/>
  <c r="J3" i="4" s="1"/>
  <c r="J4" i="5" l="1"/>
  <c r="K4" i="5" s="1"/>
  <c r="G8" i="4"/>
  <c r="H8" i="4" s="1"/>
  <c r="K8" i="4" s="1"/>
  <c r="J8" i="4"/>
  <c r="G22" i="4"/>
  <c r="H22" i="4" s="1"/>
  <c r="K22" i="4" s="1"/>
  <c r="J22" i="4"/>
  <c r="H37" i="5"/>
  <c r="J37" i="5"/>
  <c r="K37" i="5" s="1"/>
  <c r="J11" i="5"/>
  <c r="H11" i="5"/>
  <c r="F14" i="5"/>
  <c r="J13" i="5"/>
  <c r="K13" i="5" s="1"/>
  <c r="H13" i="5"/>
  <c r="G9" i="4"/>
  <c r="H9" i="4" s="1"/>
  <c r="K9" i="4" s="1"/>
  <c r="J9" i="4"/>
  <c r="F10" i="5"/>
  <c r="H7" i="5"/>
  <c r="J7" i="5"/>
  <c r="H8" i="5"/>
  <c r="J8" i="5"/>
  <c r="K8" i="5" s="1"/>
  <c r="H3" i="5"/>
  <c r="H6" i="5" s="1"/>
  <c r="F6" i="5"/>
  <c r="J3" i="5"/>
  <c r="G16" i="4"/>
  <c r="H16" i="4" s="1"/>
  <c r="K16" i="4" s="1"/>
  <c r="J16" i="4"/>
  <c r="J31" i="5"/>
  <c r="F34" i="5"/>
  <c r="H31" i="5"/>
  <c r="H34" i="5" s="1"/>
  <c r="J36" i="4"/>
  <c r="J9" i="5"/>
  <c r="K9" i="5" s="1"/>
  <c r="H9" i="5"/>
  <c r="H20" i="5"/>
  <c r="J20" i="5"/>
  <c r="K20" i="5" s="1"/>
  <c r="J15" i="5"/>
  <c r="H15" i="5"/>
  <c r="H18" i="5" s="1"/>
  <c r="F18" i="5"/>
  <c r="G17" i="4"/>
  <c r="H17" i="4" s="1"/>
  <c r="K17" i="4" s="1"/>
  <c r="J17" i="4"/>
  <c r="F30" i="5"/>
  <c r="H27" i="5"/>
  <c r="J27" i="5"/>
  <c r="J29" i="5"/>
  <c r="K29" i="5" s="1"/>
  <c r="H29" i="5"/>
  <c r="J38" i="5"/>
  <c r="K35" i="5"/>
  <c r="K38" i="5" s="1"/>
  <c r="F22" i="5"/>
  <c r="J19" i="5"/>
  <c r="H19" i="5"/>
  <c r="H22" i="5" s="1"/>
  <c r="G5" i="4"/>
  <c r="H5" i="4" s="1"/>
  <c r="K5" i="4" s="1"/>
  <c r="J5" i="4"/>
  <c r="H21" i="5"/>
  <c r="J21" i="5"/>
  <c r="K21" i="5" s="1"/>
  <c r="H36" i="5"/>
  <c r="J36" i="5"/>
  <c r="K36" i="5" s="1"/>
  <c r="G6" i="4"/>
  <c r="H6" i="4" s="1"/>
  <c r="K6" i="4" s="1"/>
  <c r="J6" i="4"/>
  <c r="J25" i="5"/>
  <c r="K25" i="5" s="1"/>
  <c r="H25" i="5"/>
  <c r="H23" i="5"/>
  <c r="J23" i="5"/>
  <c r="F26" i="5"/>
  <c r="G7" i="4"/>
  <c r="J7" i="4"/>
  <c r="G21" i="4"/>
  <c r="H21" i="4" s="1"/>
  <c r="K21" i="4" s="1"/>
  <c r="J21" i="4"/>
  <c r="H17" i="5"/>
  <c r="J17" i="5"/>
  <c r="K17" i="5" s="1"/>
  <c r="H24" i="5"/>
  <c r="J24" i="5"/>
  <c r="K24" i="5" s="1"/>
  <c r="K27" i="4"/>
  <c r="K36" i="4" s="1"/>
  <c r="H36" i="4"/>
  <c r="G36" i="4"/>
  <c r="F11" i="4"/>
  <c r="G11" i="4" s="1"/>
  <c r="F23" i="4"/>
  <c r="G19" i="4"/>
  <c r="H19" i="4" s="1"/>
  <c r="K19" i="4" s="1"/>
  <c r="G15" i="4"/>
  <c r="G18" i="4"/>
  <c r="H18" i="4" s="1"/>
  <c r="K18" i="4" s="1"/>
  <c r="G20" i="4"/>
  <c r="H20" i="4" s="1"/>
  <c r="K20" i="4" s="1"/>
  <c r="H7" i="4"/>
  <c r="K7" i="4" s="1"/>
  <c r="G3" i="4"/>
  <c r="H3" i="4" s="1"/>
  <c r="K3" i="4" s="1"/>
  <c r="G10" i="4"/>
  <c r="H10" i="4" s="1"/>
  <c r="K10" i="4" s="1"/>
  <c r="G4" i="4"/>
  <c r="H4" i="4" s="1"/>
  <c r="K4" i="4" s="1"/>
  <c r="H38" i="5" l="1"/>
  <c r="J11" i="4"/>
  <c r="J23" i="4"/>
  <c r="H30" i="5"/>
  <c r="H10" i="5"/>
  <c r="H26" i="5"/>
  <c r="J22" i="5"/>
  <c r="K19" i="5"/>
  <c r="K22" i="5" s="1"/>
  <c r="J34" i="5"/>
  <c r="K31" i="5"/>
  <c r="K34" i="5" s="1"/>
  <c r="J18" i="5"/>
  <c r="K15" i="5"/>
  <c r="K18" i="5" s="1"/>
  <c r="J6" i="5"/>
  <c r="K3" i="5"/>
  <c r="K6" i="5" s="1"/>
  <c r="K11" i="5"/>
  <c r="K14" i="5" s="1"/>
  <c r="J14" i="5"/>
  <c r="J38" i="4"/>
  <c r="H14" i="5"/>
  <c r="J26" i="5"/>
  <c r="K23" i="5"/>
  <c r="K26" i="5" s="1"/>
  <c r="K27" i="5"/>
  <c r="K30" i="5" s="1"/>
  <c r="J30" i="5"/>
  <c r="J10" i="5"/>
  <c r="K7" i="5"/>
  <c r="K10" i="5" s="1"/>
  <c r="H11" i="4"/>
  <c r="K11" i="4"/>
  <c r="G23" i="4"/>
  <c r="H15" i="4"/>
  <c r="K41" i="5" l="1"/>
  <c r="J41" i="5"/>
  <c r="H23" i="4"/>
  <c r="K15" i="4"/>
  <c r="K23" i="4" s="1"/>
  <c r="K38" i="4" s="1"/>
</calcChain>
</file>

<file path=xl/sharedStrings.xml><?xml version="1.0" encoding="utf-8"?>
<sst xmlns="http://schemas.openxmlformats.org/spreadsheetml/2006/main" count="235" uniqueCount="72">
  <si>
    <t>Azienda</t>
  </si>
  <si>
    <t>Descrizione Prodotto</t>
  </si>
  <si>
    <t>Codice Prodotto</t>
  </si>
  <si>
    <t>Quantità</t>
  </si>
  <si>
    <t>IVA 22%</t>
  </si>
  <si>
    <t>ASL Oristano</t>
  </si>
  <si>
    <t>SQL Server Standard Core ALng LSA 2L</t>
  </si>
  <si>
    <t>7NQ-00302</t>
  </si>
  <si>
    <t>Opzionale</t>
  </si>
  <si>
    <t>Lic/SA</t>
  </si>
  <si>
    <t>Added at Signing</t>
  </si>
  <si>
    <t>7NQ-00302_Added at Signing_AP_EA8</t>
  </si>
  <si>
    <t>Microsoft® SQL Server Standard Core All Languages License &amp; Software Assurance 2 Licenses</t>
  </si>
  <si>
    <t>1 Year(s)</t>
  </si>
  <si>
    <t>Servers</t>
  </si>
  <si>
    <t>SQL Server Standard Core</t>
  </si>
  <si>
    <t>Fam 2</t>
  </si>
  <si>
    <t>Prodotto</t>
  </si>
  <si>
    <t>Item Name</t>
  </si>
  <si>
    <t>Product Type</t>
  </si>
  <si>
    <t>Part Number del Produttore</t>
  </si>
  <si>
    <t>Purchase Period</t>
  </si>
  <si>
    <t>Codice Prodotto di
Convenzione</t>
  </si>
  <si>
    <t>Prezzo         (€)</t>
  </si>
  <si>
    <t>Item Legal Name</t>
  </si>
  <si>
    <t>Purchase Unit</t>
  </si>
  <si>
    <t>Pool</t>
  </si>
  <si>
    <t>Product Family</t>
  </si>
  <si>
    <t>Famiglia</t>
  </si>
  <si>
    <t>ASL Nuoro</t>
  </si>
  <si>
    <t>ASL Cagliari</t>
  </si>
  <si>
    <t>ASL MedioCampidano</t>
  </si>
  <si>
    <t>AOU Sassari</t>
  </si>
  <si>
    <t>AOU Cagliari</t>
  </si>
  <si>
    <t>ASL Sulcis</t>
  </si>
  <si>
    <t>ARNAS - Brotzu</t>
  </si>
  <si>
    <t>ASL Gallura</t>
  </si>
  <si>
    <t>Win Server DC Core ALng LSA 16L</t>
  </si>
  <si>
    <t>9EA-00271</t>
  </si>
  <si>
    <t>9EA-00271_Added at Signing_AP_EA8</t>
  </si>
  <si>
    <t>Microsoft® Win Server Datacenter Core All Languages License &amp; Software Assurance 16 Licenses</t>
  </si>
  <si>
    <t>Win Server Datacenter Core</t>
  </si>
  <si>
    <t>FABBISOGNO LICENZE SQL SERVER</t>
  </si>
  <si>
    <t>FABBISOGNO LICENZE WINDOWS SERVER</t>
  </si>
  <si>
    <t>TOTALI LICENZE SQL SERVER</t>
  </si>
  <si>
    <t>TOTALI LICENZE WINDOWS SERVER</t>
  </si>
  <si>
    <t>Enterprise</t>
  </si>
  <si>
    <t>O365 E1 FUSL EEA no Teams Sub Per User</t>
  </si>
  <si>
    <t>MS-VL</t>
  </si>
  <si>
    <t>84P-00001</t>
  </si>
  <si>
    <t>Non-Specific</t>
  </si>
  <si>
    <t>84P-00001_Non-Specific_E_EA8</t>
  </si>
  <si>
    <t>Microsoft® O365 E1 FUSL EEA no Teams Subscription Per User</t>
  </si>
  <si>
    <t>1 Month(s)</t>
  </si>
  <si>
    <t>O365 E1 FUSL EEA no Teams</t>
  </si>
  <si>
    <t>FABBISOGNO LICENZE OFFICE 365 E1</t>
  </si>
  <si>
    <t>TOTALI LICENZE LICENZE OFFICE 365 E1</t>
  </si>
  <si>
    <t>Importo Unitario Mensile IVA Esclusa</t>
  </si>
  <si>
    <t>Importo Complessivo Mensile IVA Esclusa</t>
  </si>
  <si>
    <t>Importo Complessivo Mensile IVA Inclusa</t>
  </si>
  <si>
    <t>Durata in Mesi</t>
  </si>
  <si>
    <t>Importo Complessivo Triennale IVA Inclusa</t>
  </si>
  <si>
    <t>TOTALI</t>
  </si>
  <si>
    <t>Importo Unitario Annuale IVA Esclusa</t>
  </si>
  <si>
    <t>Importo Complessivo Annuale IVA Esclusa</t>
  </si>
  <si>
    <t>Durata Anni</t>
  </si>
  <si>
    <t>Importo Complessivo Annuale IVA Inclusa</t>
  </si>
  <si>
    <t>Importo Complessivo Triennale IVA esclusa</t>
  </si>
  <si>
    <t>CIG</t>
  </si>
  <si>
    <t>CUP</t>
  </si>
  <si>
    <t>IPA</t>
  </si>
  <si>
    <t>F7QKSB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</si>
</sst>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_-* #,##0.00\ [$€-410]_-;\-* #,##0.00\ [$€-410]_-;_-* &quot;-&quot;??\ [$€-410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44" fontId="5" fillId="5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4" fontId="5" fillId="6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5" fillId="9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 applyBorder="1" applyAlignment="1">
      <alignment vertical="center" wrapText="1"/>
    </xf>
    <xf numFmtId="44" fontId="0" fillId="3" borderId="0" xfId="0" applyNumberFormat="1" applyFill="1"/>
    <xf numFmtId="0" fontId="0" fillId="3" borderId="0" xfId="0" applyFill="1" applyBorder="1"/>
    <xf numFmtId="0" fontId="3" fillId="0" borderId="0" xfId="0" applyFont="1" applyBorder="1" applyAlignment="1">
      <alignment vertical="center" wrapText="1"/>
    </xf>
    <xf numFmtId="0" fontId="0" fillId="3" borderId="1" xfId="0" applyFill="1" applyBorder="1"/>
    <xf numFmtId="44" fontId="0" fillId="3" borderId="1" xfId="0" applyNumberFormat="1" applyFill="1" applyBorder="1"/>
    <xf numFmtId="9" fontId="0" fillId="3" borderId="1" xfId="0" applyNumberFormat="1" applyFill="1" applyBorder="1"/>
    <xf numFmtId="44" fontId="6" fillId="3" borderId="0" xfId="0" applyNumberFormat="1" applyFont="1" applyFill="1"/>
    <xf numFmtId="44" fontId="0" fillId="9" borderId="1" xfId="0" applyNumberFormat="1" applyFill="1" applyBorder="1"/>
    <xf numFmtId="0" fontId="7" fillId="3" borderId="0" xfId="0" applyFont="1" applyFill="1"/>
    <xf numFmtId="44" fontId="4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/>
    </xf>
    <xf numFmtId="44" fontId="10" fillId="3" borderId="1" xfId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9" fillId="0" borderId="0" xfId="0" applyFont="1"/>
    <xf numFmtId="0" fontId="12" fillId="4" borderId="1" xfId="0" applyFont="1" applyFill="1" applyBorder="1" applyAlignment="1">
      <alignment vertical="center" wrapText="1"/>
    </xf>
    <xf numFmtId="8" fontId="12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/>
    </xf>
    <xf numFmtId="44" fontId="14" fillId="3" borderId="1" xfId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3" borderId="5" xfId="0" quotePrefix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120" zoomScaleNormal="120" workbookViewId="0">
      <selection sqref="A1:K1"/>
    </sheetView>
  </sheetViews>
  <sheetFormatPr defaultColWidth="9.140625" defaultRowHeight="11.25" x14ac:dyDescent="0.25"/>
  <cols>
    <col min="1" max="1" width="20" style="2" customWidth="1"/>
    <col min="2" max="2" width="30.5703125" style="2" customWidth="1"/>
    <col min="3" max="3" width="30" style="2" bestFit="1" customWidth="1"/>
    <col min="4" max="4" width="9.140625" style="2" customWidth="1"/>
    <col min="5" max="5" width="18.28515625" style="2" customWidth="1"/>
    <col min="6" max="6" width="17.28515625" style="2" bestFit="1" customWidth="1"/>
    <col min="7" max="7" width="11" style="2" customWidth="1"/>
    <col min="8" max="8" width="18" style="2" customWidth="1"/>
    <col min="9" max="9" width="8.7109375" style="2" customWidth="1"/>
    <col min="10" max="10" width="15.7109375" style="2" customWidth="1"/>
    <col min="11" max="11" width="16.7109375" style="2" customWidth="1"/>
    <col min="12" max="16384" width="9.140625" style="2"/>
  </cols>
  <sheetData>
    <row r="1" spans="1:11" ht="11.25" customHeight="1" x14ac:dyDescent="0.25">
      <c r="A1" s="57" t="s">
        <v>42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48.95" customHeight="1" x14ac:dyDescent="0.25">
      <c r="A2" s="1" t="s">
        <v>0</v>
      </c>
      <c r="B2" s="1" t="s">
        <v>2</v>
      </c>
      <c r="C2" s="1" t="s">
        <v>1</v>
      </c>
      <c r="D2" s="1" t="s">
        <v>3</v>
      </c>
      <c r="E2" s="1" t="s">
        <v>63</v>
      </c>
      <c r="F2" s="1" t="s">
        <v>64</v>
      </c>
      <c r="G2" s="1" t="s">
        <v>4</v>
      </c>
      <c r="H2" s="1" t="s">
        <v>66</v>
      </c>
      <c r="I2" s="20" t="s">
        <v>65</v>
      </c>
      <c r="J2" s="27" t="s">
        <v>67</v>
      </c>
      <c r="K2" s="20" t="s">
        <v>61</v>
      </c>
    </row>
    <row r="3" spans="1:11" s="11" customFormat="1" x14ac:dyDescent="0.25">
      <c r="A3" s="8" t="s">
        <v>32</v>
      </c>
      <c r="B3" s="8" t="s">
        <v>11</v>
      </c>
      <c r="C3" s="8" t="s">
        <v>6</v>
      </c>
      <c r="D3" s="9">
        <v>9</v>
      </c>
      <c r="E3" s="42">
        <v>1472.32</v>
      </c>
      <c r="F3" s="10">
        <f t="shared" ref="F3:F10" si="0">D3*E3</f>
        <v>13250.88</v>
      </c>
      <c r="G3" s="10">
        <f t="shared" ref="G3:G11" si="1">F3*0.22</f>
        <v>2915.1936000000001</v>
      </c>
      <c r="H3" s="10">
        <f t="shared" ref="H3:H11" si="2">SUM(F3:G3)</f>
        <v>16166.0736</v>
      </c>
      <c r="I3" s="24">
        <v>3</v>
      </c>
      <c r="J3" s="26">
        <f>F3*I3</f>
        <v>39752.639999999999</v>
      </c>
      <c r="K3" s="10">
        <f>H3*I3</f>
        <v>48498.220799999996</v>
      </c>
    </row>
    <row r="4" spans="1:11" s="11" customFormat="1" x14ac:dyDescent="0.25">
      <c r="A4" s="8" t="s">
        <v>33</v>
      </c>
      <c r="B4" s="8" t="s">
        <v>11</v>
      </c>
      <c r="C4" s="8" t="s">
        <v>6</v>
      </c>
      <c r="D4" s="9">
        <v>2</v>
      </c>
      <c r="E4" s="42">
        <v>1472.32</v>
      </c>
      <c r="F4" s="10">
        <f t="shared" si="0"/>
        <v>2944.64</v>
      </c>
      <c r="G4" s="10">
        <f t="shared" si="1"/>
        <v>647.82079999999996</v>
      </c>
      <c r="H4" s="10">
        <f t="shared" si="2"/>
        <v>3592.4607999999998</v>
      </c>
      <c r="I4" s="24">
        <v>3</v>
      </c>
      <c r="J4" s="26">
        <f t="shared" ref="J4:J10" si="3">F4*I4</f>
        <v>8833.92</v>
      </c>
      <c r="K4" s="10">
        <f t="shared" ref="K4:K10" si="4">H4*I4</f>
        <v>10777.382399999999</v>
      </c>
    </row>
    <row r="5" spans="1:11" s="11" customFormat="1" x14ac:dyDescent="0.25">
      <c r="A5" s="8" t="s">
        <v>35</v>
      </c>
      <c r="B5" s="8" t="s">
        <v>11</v>
      </c>
      <c r="C5" s="8" t="s">
        <v>6</v>
      </c>
      <c r="D5" s="9">
        <v>2</v>
      </c>
      <c r="E5" s="42">
        <v>1472.32</v>
      </c>
      <c r="F5" s="10">
        <f t="shared" si="0"/>
        <v>2944.64</v>
      </c>
      <c r="G5" s="10">
        <f t="shared" si="1"/>
        <v>647.82079999999996</v>
      </c>
      <c r="H5" s="10">
        <f t="shared" si="2"/>
        <v>3592.4607999999998</v>
      </c>
      <c r="I5" s="24">
        <v>3</v>
      </c>
      <c r="J5" s="26">
        <f t="shared" si="3"/>
        <v>8833.92</v>
      </c>
      <c r="K5" s="10">
        <f t="shared" si="4"/>
        <v>10777.382399999999</v>
      </c>
    </row>
    <row r="6" spans="1:11" s="11" customFormat="1" x14ac:dyDescent="0.25">
      <c r="A6" s="8" t="s">
        <v>36</v>
      </c>
      <c r="B6" s="8" t="s">
        <v>11</v>
      </c>
      <c r="C6" s="8" t="s">
        <v>6</v>
      </c>
      <c r="D6" s="9">
        <v>2</v>
      </c>
      <c r="E6" s="42">
        <v>1472.32</v>
      </c>
      <c r="F6" s="10">
        <f t="shared" si="0"/>
        <v>2944.64</v>
      </c>
      <c r="G6" s="10">
        <f t="shared" si="1"/>
        <v>647.82079999999996</v>
      </c>
      <c r="H6" s="10">
        <f t="shared" si="2"/>
        <v>3592.4607999999998</v>
      </c>
      <c r="I6" s="24">
        <v>3</v>
      </c>
      <c r="J6" s="26">
        <f t="shared" si="3"/>
        <v>8833.92</v>
      </c>
      <c r="K6" s="10">
        <f t="shared" si="4"/>
        <v>10777.382399999999</v>
      </c>
    </row>
    <row r="7" spans="1:11" x14ac:dyDescent="0.25">
      <c r="A7" s="3" t="s">
        <v>5</v>
      </c>
      <c r="B7" s="8" t="s">
        <v>11</v>
      </c>
      <c r="C7" s="3" t="s">
        <v>6</v>
      </c>
      <c r="D7" s="4">
        <v>2</v>
      </c>
      <c r="E7" s="42">
        <v>1472.32</v>
      </c>
      <c r="F7" s="5">
        <f t="shared" si="0"/>
        <v>2944.64</v>
      </c>
      <c r="G7" s="5">
        <f t="shared" si="1"/>
        <v>647.82079999999996</v>
      </c>
      <c r="H7" s="5">
        <f t="shared" si="2"/>
        <v>3592.4607999999998</v>
      </c>
      <c r="I7" s="24">
        <v>3</v>
      </c>
      <c r="J7" s="26">
        <f t="shared" si="3"/>
        <v>8833.92</v>
      </c>
      <c r="K7" s="10">
        <f t="shared" si="4"/>
        <v>10777.382399999999</v>
      </c>
    </row>
    <row r="8" spans="1:11" x14ac:dyDescent="0.25">
      <c r="A8" s="3" t="s">
        <v>29</v>
      </c>
      <c r="B8" s="8" t="s">
        <v>11</v>
      </c>
      <c r="C8" s="3" t="s">
        <v>6</v>
      </c>
      <c r="D8" s="4">
        <v>5</v>
      </c>
      <c r="E8" s="42">
        <v>1472.32</v>
      </c>
      <c r="F8" s="5">
        <f t="shared" si="0"/>
        <v>7361.5999999999995</v>
      </c>
      <c r="G8" s="5">
        <f t="shared" si="1"/>
        <v>1619.5519999999999</v>
      </c>
      <c r="H8" s="5">
        <f t="shared" si="2"/>
        <v>8981.152</v>
      </c>
      <c r="I8" s="24">
        <v>3</v>
      </c>
      <c r="J8" s="26">
        <f t="shared" si="3"/>
        <v>22084.799999999999</v>
      </c>
      <c r="K8" s="10">
        <f t="shared" si="4"/>
        <v>26943.455999999998</v>
      </c>
    </row>
    <row r="9" spans="1:11" s="11" customFormat="1" x14ac:dyDescent="0.25">
      <c r="A9" s="8" t="s">
        <v>30</v>
      </c>
      <c r="B9" s="8" t="s">
        <v>11</v>
      </c>
      <c r="C9" s="8" t="s">
        <v>6</v>
      </c>
      <c r="D9" s="9">
        <v>12</v>
      </c>
      <c r="E9" s="42">
        <v>1472.32</v>
      </c>
      <c r="F9" s="10">
        <f t="shared" si="0"/>
        <v>17667.84</v>
      </c>
      <c r="G9" s="10">
        <f t="shared" si="1"/>
        <v>3886.9248000000002</v>
      </c>
      <c r="H9" s="10">
        <f t="shared" si="2"/>
        <v>21554.764800000001</v>
      </c>
      <c r="I9" s="24">
        <v>3</v>
      </c>
      <c r="J9" s="26">
        <f t="shared" si="3"/>
        <v>53003.520000000004</v>
      </c>
      <c r="K9" s="10">
        <f t="shared" si="4"/>
        <v>64664.294399999999</v>
      </c>
    </row>
    <row r="10" spans="1:11" s="11" customFormat="1" x14ac:dyDescent="0.25">
      <c r="A10" s="8" t="s">
        <v>31</v>
      </c>
      <c r="B10" s="8" t="s">
        <v>11</v>
      </c>
      <c r="C10" s="8" t="s">
        <v>6</v>
      </c>
      <c r="D10" s="9">
        <v>2</v>
      </c>
      <c r="E10" s="42">
        <v>1472.32</v>
      </c>
      <c r="F10" s="10">
        <f t="shared" si="0"/>
        <v>2944.64</v>
      </c>
      <c r="G10" s="10">
        <f t="shared" si="1"/>
        <v>647.82079999999996</v>
      </c>
      <c r="H10" s="10">
        <f t="shared" si="2"/>
        <v>3592.4607999999998</v>
      </c>
      <c r="I10" s="24">
        <v>3</v>
      </c>
      <c r="J10" s="26">
        <f t="shared" si="3"/>
        <v>8833.92</v>
      </c>
      <c r="K10" s="10">
        <f t="shared" si="4"/>
        <v>10777.382399999999</v>
      </c>
    </row>
    <row r="11" spans="1:11" x14ac:dyDescent="0.25">
      <c r="A11" s="67" t="s">
        <v>44</v>
      </c>
      <c r="B11" s="68"/>
      <c r="C11" s="69"/>
      <c r="D11" s="1">
        <f>SUM(D3:D10)</f>
        <v>36</v>
      </c>
      <c r="E11" s="6"/>
      <c r="F11" s="7">
        <f>SUM(F3:F10)</f>
        <v>53003.519999999997</v>
      </c>
      <c r="G11" s="7">
        <f t="shared" si="1"/>
        <v>11660.7744</v>
      </c>
      <c r="H11" s="7">
        <f t="shared" si="2"/>
        <v>64664.294399999999</v>
      </c>
      <c r="I11" s="7"/>
      <c r="J11" s="7">
        <f>SUM(J3:J10)</f>
        <v>159010.56000000003</v>
      </c>
      <c r="K11" s="7">
        <f>SUM(K3:K10)</f>
        <v>193992.88319999998</v>
      </c>
    </row>
    <row r="12" spans="1:11" x14ac:dyDescent="0.25">
      <c r="A12" s="73"/>
      <c r="B12" s="73"/>
      <c r="C12" s="73"/>
      <c r="D12" s="73"/>
      <c r="E12" s="73"/>
      <c r="F12" s="73"/>
      <c r="G12" s="73"/>
      <c r="H12" s="73"/>
    </row>
    <row r="13" spans="1:11" ht="11.25" customHeight="1" x14ac:dyDescent="0.25">
      <c r="A13" s="58" t="s">
        <v>43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ht="43.5" customHeight="1" x14ac:dyDescent="0.25">
      <c r="A14" s="12" t="s">
        <v>0</v>
      </c>
      <c r="B14" s="12" t="s">
        <v>2</v>
      </c>
      <c r="C14" s="12" t="s">
        <v>1</v>
      </c>
      <c r="D14" s="12" t="s">
        <v>3</v>
      </c>
      <c r="E14" s="12" t="s">
        <v>63</v>
      </c>
      <c r="F14" s="12" t="s">
        <v>64</v>
      </c>
      <c r="G14" s="12" t="s">
        <v>4</v>
      </c>
      <c r="H14" s="12" t="s">
        <v>66</v>
      </c>
      <c r="I14" s="21" t="s">
        <v>65</v>
      </c>
      <c r="J14" s="27" t="s">
        <v>67</v>
      </c>
      <c r="K14" s="21" t="s">
        <v>61</v>
      </c>
    </row>
    <row r="15" spans="1:11" x14ac:dyDescent="0.25">
      <c r="A15" s="8" t="s">
        <v>32</v>
      </c>
      <c r="B15" s="8" t="s">
        <v>39</v>
      </c>
      <c r="C15" s="8" t="s">
        <v>37</v>
      </c>
      <c r="D15" s="9">
        <v>4</v>
      </c>
      <c r="E15" s="42">
        <v>2527.91</v>
      </c>
      <c r="F15" s="10">
        <f t="shared" ref="F15:F22" si="5">D15*E15</f>
        <v>10111.64</v>
      </c>
      <c r="G15" s="10">
        <f t="shared" ref="G15:G22" si="6">F15*0.22</f>
        <v>2224.5607999999997</v>
      </c>
      <c r="H15" s="10">
        <f t="shared" ref="H15:H22" si="7">SUM(F15:G15)</f>
        <v>12336.200799999999</v>
      </c>
      <c r="I15" s="24">
        <v>3</v>
      </c>
      <c r="J15" s="26">
        <f t="shared" ref="J15:J22" si="8">F15*I15</f>
        <v>30334.92</v>
      </c>
      <c r="K15" s="5">
        <f>H15*I15</f>
        <v>37008.602399999996</v>
      </c>
    </row>
    <row r="16" spans="1:11" x14ac:dyDescent="0.25">
      <c r="A16" s="8" t="s">
        <v>33</v>
      </c>
      <c r="B16" s="8" t="s">
        <v>39</v>
      </c>
      <c r="C16" s="8" t="s">
        <v>37</v>
      </c>
      <c r="D16" s="9">
        <v>2</v>
      </c>
      <c r="E16" s="42">
        <v>2527.91</v>
      </c>
      <c r="F16" s="10">
        <f t="shared" si="5"/>
        <v>5055.82</v>
      </c>
      <c r="G16" s="10">
        <f t="shared" si="6"/>
        <v>1112.2803999999999</v>
      </c>
      <c r="H16" s="10">
        <f t="shared" si="7"/>
        <v>6168.1003999999994</v>
      </c>
      <c r="I16" s="24">
        <v>3</v>
      </c>
      <c r="J16" s="26">
        <f t="shared" si="8"/>
        <v>15167.46</v>
      </c>
      <c r="K16" s="5">
        <f t="shared" ref="K16:K22" si="9">H16*I16</f>
        <v>18504.301199999998</v>
      </c>
    </row>
    <row r="17" spans="1:11" x14ac:dyDescent="0.25">
      <c r="A17" s="8" t="s">
        <v>35</v>
      </c>
      <c r="B17" s="8" t="s">
        <v>39</v>
      </c>
      <c r="C17" s="8" t="s">
        <v>37</v>
      </c>
      <c r="D17" s="9">
        <v>4</v>
      </c>
      <c r="E17" s="42">
        <v>2527.91</v>
      </c>
      <c r="F17" s="10">
        <f t="shared" si="5"/>
        <v>10111.64</v>
      </c>
      <c r="G17" s="10">
        <f t="shared" si="6"/>
        <v>2224.5607999999997</v>
      </c>
      <c r="H17" s="10">
        <f t="shared" si="7"/>
        <v>12336.200799999999</v>
      </c>
      <c r="I17" s="24">
        <v>3</v>
      </c>
      <c r="J17" s="26">
        <f t="shared" si="8"/>
        <v>30334.92</v>
      </c>
      <c r="K17" s="5">
        <f t="shared" si="9"/>
        <v>37008.602399999996</v>
      </c>
    </row>
    <row r="18" spans="1:11" x14ac:dyDescent="0.25">
      <c r="A18" s="8" t="s">
        <v>36</v>
      </c>
      <c r="B18" s="8" t="s">
        <v>39</v>
      </c>
      <c r="C18" s="8" t="s">
        <v>37</v>
      </c>
      <c r="D18" s="9">
        <v>2</v>
      </c>
      <c r="E18" s="42">
        <v>2527.91</v>
      </c>
      <c r="F18" s="10">
        <f t="shared" si="5"/>
        <v>5055.82</v>
      </c>
      <c r="G18" s="10">
        <f t="shared" si="6"/>
        <v>1112.2803999999999</v>
      </c>
      <c r="H18" s="10">
        <f t="shared" si="7"/>
        <v>6168.1003999999994</v>
      </c>
      <c r="I18" s="24">
        <v>3</v>
      </c>
      <c r="J18" s="26">
        <f t="shared" si="8"/>
        <v>15167.46</v>
      </c>
      <c r="K18" s="5">
        <f t="shared" si="9"/>
        <v>18504.301199999998</v>
      </c>
    </row>
    <row r="19" spans="1:11" x14ac:dyDescent="0.25">
      <c r="A19" s="8" t="s">
        <v>5</v>
      </c>
      <c r="B19" s="8" t="s">
        <v>39</v>
      </c>
      <c r="C19" s="8" t="s">
        <v>37</v>
      </c>
      <c r="D19" s="9">
        <v>2</v>
      </c>
      <c r="E19" s="42">
        <v>2527.91</v>
      </c>
      <c r="F19" s="10">
        <f t="shared" si="5"/>
        <v>5055.82</v>
      </c>
      <c r="G19" s="10">
        <f t="shared" si="6"/>
        <v>1112.2803999999999</v>
      </c>
      <c r="H19" s="10">
        <f t="shared" si="7"/>
        <v>6168.1003999999994</v>
      </c>
      <c r="I19" s="24">
        <v>3</v>
      </c>
      <c r="J19" s="26">
        <f t="shared" si="8"/>
        <v>15167.46</v>
      </c>
      <c r="K19" s="5">
        <f t="shared" si="9"/>
        <v>18504.301199999998</v>
      </c>
    </row>
    <row r="20" spans="1:11" x14ac:dyDescent="0.25">
      <c r="A20" s="8" t="s">
        <v>29</v>
      </c>
      <c r="B20" s="8" t="s">
        <v>39</v>
      </c>
      <c r="C20" s="8" t="s">
        <v>37</v>
      </c>
      <c r="D20" s="9">
        <v>4</v>
      </c>
      <c r="E20" s="42">
        <v>2527.91</v>
      </c>
      <c r="F20" s="10">
        <f t="shared" si="5"/>
        <v>10111.64</v>
      </c>
      <c r="G20" s="10">
        <f t="shared" si="6"/>
        <v>2224.5607999999997</v>
      </c>
      <c r="H20" s="10">
        <f t="shared" si="7"/>
        <v>12336.200799999999</v>
      </c>
      <c r="I20" s="24">
        <v>3</v>
      </c>
      <c r="J20" s="26">
        <f t="shared" si="8"/>
        <v>30334.92</v>
      </c>
      <c r="K20" s="5">
        <f t="shared" si="9"/>
        <v>37008.602399999996</v>
      </c>
    </row>
    <row r="21" spans="1:11" x14ac:dyDescent="0.25">
      <c r="A21" s="8" t="s">
        <v>30</v>
      </c>
      <c r="B21" s="8" t="s">
        <v>39</v>
      </c>
      <c r="C21" s="8" t="s">
        <v>37</v>
      </c>
      <c r="D21" s="9">
        <v>6</v>
      </c>
      <c r="E21" s="42">
        <v>2527.91</v>
      </c>
      <c r="F21" s="10">
        <f t="shared" si="5"/>
        <v>15167.46</v>
      </c>
      <c r="G21" s="10">
        <f t="shared" si="6"/>
        <v>3336.8411999999998</v>
      </c>
      <c r="H21" s="10">
        <f t="shared" si="7"/>
        <v>18504.301199999998</v>
      </c>
      <c r="I21" s="24">
        <v>3</v>
      </c>
      <c r="J21" s="26">
        <f t="shared" si="8"/>
        <v>45502.38</v>
      </c>
      <c r="K21" s="5">
        <f t="shared" si="9"/>
        <v>55512.903599999991</v>
      </c>
    </row>
    <row r="22" spans="1:11" x14ac:dyDescent="0.25">
      <c r="A22" s="8" t="s">
        <v>31</v>
      </c>
      <c r="B22" s="8" t="s">
        <v>39</v>
      </c>
      <c r="C22" s="8" t="s">
        <v>37</v>
      </c>
      <c r="D22" s="9">
        <v>2</v>
      </c>
      <c r="E22" s="42">
        <v>2527.91</v>
      </c>
      <c r="F22" s="10">
        <f t="shared" si="5"/>
        <v>5055.82</v>
      </c>
      <c r="G22" s="10">
        <f t="shared" si="6"/>
        <v>1112.2803999999999</v>
      </c>
      <c r="H22" s="10">
        <f t="shared" si="7"/>
        <v>6168.1003999999994</v>
      </c>
      <c r="I22" s="24">
        <v>3</v>
      </c>
      <c r="J22" s="26">
        <f t="shared" si="8"/>
        <v>15167.46</v>
      </c>
      <c r="K22" s="5">
        <f t="shared" si="9"/>
        <v>18504.301199999998</v>
      </c>
    </row>
    <row r="23" spans="1:11" x14ac:dyDescent="0.25">
      <c r="A23" s="70" t="s">
        <v>45</v>
      </c>
      <c r="B23" s="71"/>
      <c r="C23" s="72"/>
      <c r="D23" s="13">
        <f>SUM(D15:D22)</f>
        <v>26</v>
      </c>
      <c r="E23" s="14"/>
      <c r="F23" s="15">
        <f>SUM(F15:F22)</f>
        <v>65725.66</v>
      </c>
      <c r="G23" s="15">
        <f>SUM(G15:G22)</f>
        <v>14459.645199999999</v>
      </c>
      <c r="H23" s="15">
        <f>SUM(H15:H22)</f>
        <v>80185.305199999988</v>
      </c>
      <c r="I23" s="15"/>
      <c r="J23" s="15">
        <f>SUM(J15:J22)</f>
        <v>197176.97999999995</v>
      </c>
      <c r="K23" s="15">
        <f>SUM(K15:K22)</f>
        <v>240555.91559999998</v>
      </c>
    </row>
    <row r="24" spans="1:11" x14ac:dyDescent="0.25">
      <c r="A24" s="66"/>
      <c r="B24" s="66"/>
      <c r="C24" s="66"/>
      <c r="D24" s="66"/>
      <c r="E24" s="66"/>
      <c r="F24" s="66"/>
      <c r="G24" s="66"/>
      <c r="H24" s="66"/>
    </row>
    <row r="25" spans="1:11" x14ac:dyDescent="0.25">
      <c r="A25" s="62" t="s">
        <v>55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</row>
    <row r="26" spans="1:11" ht="42.95" customHeight="1" x14ac:dyDescent="0.25">
      <c r="A26" s="22" t="s">
        <v>0</v>
      </c>
      <c r="B26" s="22" t="s">
        <v>2</v>
      </c>
      <c r="C26" s="22" t="s">
        <v>1</v>
      </c>
      <c r="D26" s="22" t="s">
        <v>3</v>
      </c>
      <c r="E26" s="22" t="s">
        <v>57</v>
      </c>
      <c r="F26" s="22" t="s">
        <v>58</v>
      </c>
      <c r="G26" s="22" t="s">
        <v>4</v>
      </c>
      <c r="H26" s="22" t="s">
        <v>59</v>
      </c>
      <c r="I26" s="22" t="s">
        <v>60</v>
      </c>
      <c r="J26" s="27" t="s">
        <v>67</v>
      </c>
      <c r="K26" s="22" t="s">
        <v>61</v>
      </c>
    </row>
    <row r="27" spans="1:11" ht="22.5" x14ac:dyDescent="0.25">
      <c r="A27" s="8" t="s">
        <v>32</v>
      </c>
      <c r="B27" s="8" t="s">
        <v>51</v>
      </c>
      <c r="C27" s="8" t="s">
        <v>52</v>
      </c>
      <c r="D27" s="9">
        <v>40</v>
      </c>
      <c r="E27" s="42">
        <v>4.41</v>
      </c>
      <c r="F27" s="10">
        <f t="shared" ref="F27:F35" si="10">D27*E27</f>
        <v>176.4</v>
      </c>
      <c r="G27" s="10">
        <f t="shared" ref="G27:G35" si="11">F27*0.22</f>
        <v>38.808</v>
      </c>
      <c r="H27" s="10">
        <f t="shared" ref="H27:H35" si="12">SUM(F27:G27)</f>
        <v>215.208</v>
      </c>
      <c r="I27" s="16">
        <v>36</v>
      </c>
      <c r="J27" s="28">
        <f>F27*I27</f>
        <v>6350.4000000000005</v>
      </c>
      <c r="K27" s="5">
        <f t="shared" ref="K27:K35" si="13">H27*I27</f>
        <v>7747.4880000000003</v>
      </c>
    </row>
    <row r="28" spans="1:11" ht="22.5" x14ac:dyDescent="0.25">
      <c r="A28" s="8" t="s">
        <v>33</v>
      </c>
      <c r="B28" s="8" t="s">
        <v>51</v>
      </c>
      <c r="C28" s="8" t="s">
        <v>52</v>
      </c>
      <c r="D28" s="9">
        <v>20</v>
      </c>
      <c r="E28" s="42">
        <v>4.41</v>
      </c>
      <c r="F28" s="10">
        <f t="shared" si="10"/>
        <v>88.2</v>
      </c>
      <c r="G28" s="10">
        <f t="shared" si="11"/>
        <v>19.404</v>
      </c>
      <c r="H28" s="10">
        <f t="shared" si="12"/>
        <v>107.604</v>
      </c>
      <c r="I28" s="16">
        <v>36</v>
      </c>
      <c r="J28" s="28">
        <f t="shared" ref="J28:J35" si="14">F28*I28</f>
        <v>3175.2000000000003</v>
      </c>
      <c r="K28" s="5">
        <f t="shared" si="13"/>
        <v>3873.7440000000001</v>
      </c>
    </row>
    <row r="29" spans="1:11" ht="22.5" x14ac:dyDescent="0.25">
      <c r="A29" s="8" t="s">
        <v>35</v>
      </c>
      <c r="B29" s="8" t="s">
        <v>51</v>
      </c>
      <c r="C29" s="8" t="s">
        <v>52</v>
      </c>
      <c r="D29" s="9">
        <v>40</v>
      </c>
      <c r="E29" s="42">
        <v>4.41</v>
      </c>
      <c r="F29" s="10">
        <f t="shared" si="10"/>
        <v>176.4</v>
      </c>
      <c r="G29" s="10">
        <f t="shared" si="11"/>
        <v>38.808</v>
      </c>
      <c r="H29" s="10">
        <f t="shared" si="12"/>
        <v>215.208</v>
      </c>
      <c r="I29" s="16">
        <v>36</v>
      </c>
      <c r="J29" s="28">
        <f t="shared" si="14"/>
        <v>6350.4000000000005</v>
      </c>
      <c r="K29" s="5">
        <f t="shared" si="13"/>
        <v>7747.4880000000003</v>
      </c>
    </row>
    <row r="30" spans="1:11" ht="22.5" x14ac:dyDescent="0.25">
      <c r="A30" s="8" t="s">
        <v>36</v>
      </c>
      <c r="B30" s="8" t="s">
        <v>51</v>
      </c>
      <c r="C30" s="8" t="s">
        <v>52</v>
      </c>
      <c r="D30" s="9">
        <v>20</v>
      </c>
      <c r="E30" s="42">
        <v>4.41</v>
      </c>
      <c r="F30" s="10">
        <f t="shared" si="10"/>
        <v>88.2</v>
      </c>
      <c r="G30" s="10">
        <f t="shared" si="11"/>
        <v>19.404</v>
      </c>
      <c r="H30" s="10">
        <f t="shared" si="12"/>
        <v>107.604</v>
      </c>
      <c r="I30" s="16">
        <v>36</v>
      </c>
      <c r="J30" s="28">
        <f t="shared" si="14"/>
        <v>3175.2000000000003</v>
      </c>
      <c r="K30" s="5">
        <f t="shared" si="13"/>
        <v>3873.7440000000001</v>
      </c>
    </row>
    <row r="31" spans="1:11" ht="22.5" x14ac:dyDescent="0.25">
      <c r="A31" s="8" t="s">
        <v>34</v>
      </c>
      <c r="B31" s="8" t="s">
        <v>51</v>
      </c>
      <c r="C31" s="8" t="s">
        <v>52</v>
      </c>
      <c r="D31" s="9">
        <v>15</v>
      </c>
      <c r="E31" s="42">
        <v>4.41</v>
      </c>
      <c r="F31" s="10">
        <f t="shared" si="10"/>
        <v>66.150000000000006</v>
      </c>
      <c r="G31" s="10">
        <f t="shared" si="11"/>
        <v>14.553000000000001</v>
      </c>
      <c r="H31" s="10">
        <f t="shared" si="12"/>
        <v>80.703000000000003</v>
      </c>
      <c r="I31" s="16">
        <v>36</v>
      </c>
      <c r="J31" s="28">
        <f t="shared" si="14"/>
        <v>2381.4</v>
      </c>
      <c r="K31" s="5">
        <f t="shared" si="13"/>
        <v>2905.308</v>
      </c>
    </row>
    <row r="32" spans="1:11" ht="22.5" x14ac:dyDescent="0.25">
      <c r="A32" s="8" t="s">
        <v>5</v>
      </c>
      <c r="B32" s="8" t="s">
        <v>51</v>
      </c>
      <c r="C32" s="8" t="s">
        <v>52</v>
      </c>
      <c r="D32" s="9">
        <v>20</v>
      </c>
      <c r="E32" s="42">
        <v>4.41</v>
      </c>
      <c r="F32" s="10">
        <f t="shared" si="10"/>
        <v>88.2</v>
      </c>
      <c r="G32" s="10">
        <f t="shared" si="11"/>
        <v>19.404</v>
      </c>
      <c r="H32" s="10">
        <f t="shared" si="12"/>
        <v>107.604</v>
      </c>
      <c r="I32" s="16">
        <v>36</v>
      </c>
      <c r="J32" s="28">
        <f t="shared" si="14"/>
        <v>3175.2000000000003</v>
      </c>
      <c r="K32" s="5">
        <f t="shared" si="13"/>
        <v>3873.7440000000001</v>
      </c>
    </row>
    <row r="33" spans="1:11" ht="22.5" x14ac:dyDescent="0.25">
      <c r="A33" s="8" t="s">
        <v>29</v>
      </c>
      <c r="B33" s="8" t="s">
        <v>51</v>
      </c>
      <c r="C33" s="8" t="s">
        <v>52</v>
      </c>
      <c r="D33" s="9">
        <v>40</v>
      </c>
      <c r="E33" s="42">
        <v>4.41</v>
      </c>
      <c r="F33" s="10">
        <f t="shared" si="10"/>
        <v>176.4</v>
      </c>
      <c r="G33" s="10">
        <f t="shared" si="11"/>
        <v>38.808</v>
      </c>
      <c r="H33" s="10">
        <f t="shared" si="12"/>
        <v>215.208</v>
      </c>
      <c r="I33" s="16">
        <v>36</v>
      </c>
      <c r="J33" s="28">
        <f t="shared" si="14"/>
        <v>6350.4000000000005</v>
      </c>
      <c r="K33" s="5">
        <f t="shared" si="13"/>
        <v>7747.4880000000003</v>
      </c>
    </row>
    <row r="34" spans="1:11" ht="22.5" x14ac:dyDescent="0.25">
      <c r="A34" s="8" t="s">
        <v>30</v>
      </c>
      <c r="B34" s="8" t="s">
        <v>51</v>
      </c>
      <c r="C34" s="8" t="s">
        <v>52</v>
      </c>
      <c r="D34" s="9">
        <v>40</v>
      </c>
      <c r="E34" s="42">
        <v>4.41</v>
      </c>
      <c r="F34" s="10">
        <f t="shared" si="10"/>
        <v>176.4</v>
      </c>
      <c r="G34" s="10">
        <f t="shared" si="11"/>
        <v>38.808</v>
      </c>
      <c r="H34" s="10">
        <f t="shared" si="12"/>
        <v>215.208</v>
      </c>
      <c r="I34" s="16">
        <v>36</v>
      </c>
      <c r="J34" s="28">
        <f t="shared" si="14"/>
        <v>6350.4000000000005</v>
      </c>
      <c r="K34" s="5">
        <f t="shared" si="13"/>
        <v>7747.4880000000003</v>
      </c>
    </row>
    <row r="35" spans="1:11" ht="22.5" x14ac:dyDescent="0.25">
      <c r="A35" s="8" t="s">
        <v>31</v>
      </c>
      <c r="B35" s="8" t="s">
        <v>51</v>
      </c>
      <c r="C35" s="8" t="s">
        <v>52</v>
      </c>
      <c r="D35" s="9">
        <v>15</v>
      </c>
      <c r="E35" s="42">
        <v>4.41</v>
      </c>
      <c r="F35" s="10">
        <f t="shared" si="10"/>
        <v>66.150000000000006</v>
      </c>
      <c r="G35" s="10">
        <f t="shared" si="11"/>
        <v>14.553000000000001</v>
      </c>
      <c r="H35" s="10">
        <f t="shared" si="12"/>
        <v>80.703000000000003</v>
      </c>
      <c r="I35" s="16">
        <v>36</v>
      </c>
      <c r="J35" s="28">
        <f t="shared" si="14"/>
        <v>2381.4</v>
      </c>
      <c r="K35" s="5">
        <f t="shared" si="13"/>
        <v>2905.308</v>
      </c>
    </row>
    <row r="36" spans="1:11" x14ac:dyDescent="0.25">
      <c r="A36" s="59" t="s">
        <v>56</v>
      </c>
      <c r="B36" s="60"/>
      <c r="C36" s="61"/>
      <c r="D36" s="17">
        <f>SUM(D27:D35)</f>
        <v>250</v>
      </c>
      <c r="E36" s="18"/>
      <c r="F36" s="19">
        <f>SUM(F27:F35)</f>
        <v>1102.5000000000002</v>
      </c>
      <c r="G36" s="19">
        <f>SUM(G27:G35)</f>
        <v>242.54999999999998</v>
      </c>
      <c r="H36" s="19">
        <f>SUM(H27:H35)</f>
        <v>1345.0500000000002</v>
      </c>
      <c r="I36" s="19"/>
      <c r="J36" s="19">
        <f>SUM(J27:J35)</f>
        <v>39690.000000000007</v>
      </c>
      <c r="K36" s="19">
        <f>SUM(K27:K35)</f>
        <v>48421.799999999996</v>
      </c>
    </row>
    <row r="38" spans="1:11" x14ac:dyDescent="0.25">
      <c r="A38" s="63" t="s">
        <v>62</v>
      </c>
      <c r="B38" s="64"/>
      <c r="C38" s="64"/>
      <c r="D38" s="64"/>
      <c r="E38" s="64"/>
      <c r="F38" s="64"/>
      <c r="G38" s="64"/>
      <c r="H38" s="64"/>
      <c r="I38" s="65"/>
      <c r="J38" s="29">
        <f>J11+J23+J36</f>
        <v>395877.54</v>
      </c>
      <c r="K38" s="23">
        <f>K36+K23+K11</f>
        <v>482970.59879999998</v>
      </c>
    </row>
  </sheetData>
  <mergeCells count="9">
    <mergeCell ref="A1:K1"/>
    <mergeCell ref="A13:K13"/>
    <mergeCell ref="A36:C36"/>
    <mergeCell ref="A25:K25"/>
    <mergeCell ref="A38:I38"/>
    <mergeCell ref="A24:H24"/>
    <mergeCell ref="A11:C11"/>
    <mergeCell ref="A23:C23"/>
    <mergeCell ref="A12:H12"/>
  </mergeCells>
  <pageMargins left="0.7" right="0.7" top="0.75" bottom="0.75" header="0.3" footer="0.3"/>
  <pageSetup paperSize="9" orientation="portrait" r:id="rId1"/>
  <headerFooter>
    <oddFooter>&amp;C_x000D_&amp;1#&amp;"TIM Sans"&amp;8&amp;K4472C4 Gruppo TIM - Uso Interno - Tutti i diritti riservati.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1"/>
  <sheetViews>
    <sheetView topLeftCell="A13" workbookViewId="0">
      <selection activeCell="K41" sqref="K41"/>
    </sheetView>
  </sheetViews>
  <sheetFormatPr defaultColWidth="8.7109375" defaultRowHeight="15" x14ac:dyDescent="0.25"/>
  <cols>
    <col min="1" max="1" width="11.85546875" style="31" customWidth="1"/>
    <col min="2" max="2" width="13.5703125" style="31" hidden="1" customWidth="1"/>
    <col min="3" max="3" width="28.85546875" style="31" customWidth="1"/>
    <col min="4" max="4" width="9" style="31" customWidth="1"/>
    <col min="5" max="6" width="13.5703125" style="31" customWidth="1"/>
    <col min="7" max="7" width="11" style="31" customWidth="1"/>
    <col min="8" max="8" width="13.5703125" style="31" customWidth="1"/>
    <col min="9" max="9" width="10.42578125" style="31" customWidth="1"/>
    <col min="10" max="11" width="13.5703125" style="31" customWidth="1"/>
    <col min="12" max="12" width="2.42578125" style="31" customWidth="1"/>
    <col min="13" max="13" width="13.140625" style="31" customWidth="1"/>
    <col min="14" max="14" width="10" style="31" customWidth="1"/>
    <col min="15" max="15" width="11.5703125" style="31" bestFit="1" customWidth="1"/>
    <col min="16" max="16384" width="8.7109375" style="31"/>
  </cols>
  <sheetData>
    <row r="2" spans="1:15" ht="45" x14ac:dyDescent="0.25">
      <c r="A2" s="25" t="s">
        <v>0</v>
      </c>
      <c r="B2" s="25" t="s">
        <v>2</v>
      </c>
      <c r="C2" s="25" t="s">
        <v>1</v>
      </c>
      <c r="D2" s="25" t="s">
        <v>3</v>
      </c>
      <c r="E2" s="25" t="s">
        <v>63</v>
      </c>
      <c r="F2" s="25" t="s">
        <v>64</v>
      </c>
      <c r="G2" s="25" t="s">
        <v>4</v>
      </c>
      <c r="H2" s="25" t="s">
        <v>66</v>
      </c>
      <c r="I2" s="25" t="s">
        <v>65</v>
      </c>
      <c r="J2" s="27" t="s">
        <v>67</v>
      </c>
      <c r="K2" s="25" t="s">
        <v>61</v>
      </c>
      <c r="M2" s="30" t="s">
        <v>68</v>
      </c>
      <c r="N2" s="30" t="s">
        <v>69</v>
      </c>
      <c r="O2" s="30" t="s">
        <v>70</v>
      </c>
    </row>
    <row r="3" spans="1:15" ht="22.5" x14ac:dyDescent="0.25">
      <c r="A3" s="79" t="s">
        <v>32</v>
      </c>
      <c r="B3" s="36"/>
      <c r="C3" s="8" t="s">
        <v>6</v>
      </c>
      <c r="D3" s="36">
        <f>Fabbisogno_Complessivo!D3</f>
        <v>9</v>
      </c>
      <c r="E3" s="37">
        <f>Fabbisogno_Complessivo!E3</f>
        <v>1472.32</v>
      </c>
      <c r="F3" s="37">
        <f>E3*D3</f>
        <v>13250.88</v>
      </c>
      <c r="G3" s="38">
        <v>0.22</v>
      </c>
      <c r="H3" s="37">
        <f>(F3*G3)+F3</f>
        <v>16166.0736</v>
      </c>
      <c r="I3" s="36">
        <v>3</v>
      </c>
      <c r="J3" s="37">
        <f>F3*I3</f>
        <v>39752.639999999999</v>
      </c>
      <c r="K3" s="37">
        <f>J3*1.22</f>
        <v>48498.220799999996</v>
      </c>
      <c r="M3" s="74"/>
      <c r="N3" s="85"/>
      <c r="O3" s="82" t="s">
        <v>71</v>
      </c>
    </row>
    <row r="4" spans="1:15" x14ac:dyDescent="0.25">
      <c r="A4" s="80"/>
      <c r="B4" s="36"/>
      <c r="C4" s="8" t="s">
        <v>37</v>
      </c>
      <c r="D4" s="36">
        <f>Fabbisogno_Complessivo!D15</f>
        <v>4</v>
      </c>
      <c r="E4" s="37">
        <f>Fabbisogno_Complessivo!E15</f>
        <v>2527.91</v>
      </c>
      <c r="F4" s="37">
        <f>E4*D4</f>
        <v>10111.64</v>
      </c>
      <c r="G4" s="38">
        <v>0.22</v>
      </c>
      <c r="H4" s="37">
        <f t="shared" ref="H4:H5" si="0">(F4*G4)+F4</f>
        <v>12336.200799999999</v>
      </c>
      <c r="I4" s="36">
        <v>3</v>
      </c>
      <c r="J4" s="37">
        <f t="shared" ref="J4:J5" si="1">F4*I4</f>
        <v>30334.92</v>
      </c>
      <c r="K4" s="37">
        <f t="shared" ref="K4:K5" si="2">J4*1.22</f>
        <v>37008.602399999996</v>
      </c>
      <c r="M4" s="75"/>
      <c r="N4" s="86"/>
      <c r="O4" s="83"/>
    </row>
    <row r="5" spans="1:15" ht="22.5" x14ac:dyDescent="0.25">
      <c r="A5" s="81"/>
      <c r="B5" s="36"/>
      <c r="C5" s="8" t="s">
        <v>52</v>
      </c>
      <c r="D5" s="36">
        <f>Fabbisogno_Complessivo!D27</f>
        <v>40</v>
      </c>
      <c r="E5" s="37">
        <f>Fabbisogno_Complessivo!E27*12</f>
        <v>52.92</v>
      </c>
      <c r="F5" s="37">
        <f>E5*D5</f>
        <v>2116.8000000000002</v>
      </c>
      <c r="G5" s="38">
        <v>0.22</v>
      </c>
      <c r="H5" s="37">
        <f t="shared" si="0"/>
        <v>2582.4960000000001</v>
      </c>
      <c r="I5" s="36">
        <v>3</v>
      </c>
      <c r="J5" s="37">
        <f t="shared" si="1"/>
        <v>6350.4000000000005</v>
      </c>
      <c r="K5" s="37">
        <f t="shared" si="2"/>
        <v>7747.4880000000003</v>
      </c>
      <c r="M5" s="75"/>
      <c r="N5" s="87"/>
      <c r="O5" s="83"/>
    </row>
    <row r="6" spans="1:15" x14ac:dyDescent="0.25">
      <c r="A6" s="32"/>
      <c r="B6" s="34"/>
      <c r="C6" s="32"/>
      <c r="F6" s="39">
        <f>SUM(F3:F5)</f>
        <v>25479.319999999996</v>
      </c>
      <c r="H6" s="39">
        <f>SUM(H3:H5)</f>
        <v>31084.770399999998</v>
      </c>
      <c r="J6" s="39">
        <f>SUM(J3:J5)</f>
        <v>76437.959999999992</v>
      </c>
      <c r="K6" s="39">
        <f>SUM(K3:K5)</f>
        <v>93254.311199999982</v>
      </c>
      <c r="M6" s="75"/>
      <c r="N6" s="41"/>
      <c r="O6" s="83"/>
    </row>
    <row r="7" spans="1:15" ht="22.5" x14ac:dyDescent="0.25">
      <c r="A7" s="79" t="s">
        <v>33</v>
      </c>
      <c r="B7" s="36"/>
      <c r="C7" s="8" t="s">
        <v>6</v>
      </c>
      <c r="D7" s="36">
        <f>Fabbisogno_Complessivo!D4</f>
        <v>2</v>
      </c>
      <c r="E7" s="37">
        <f>E3</f>
        <v>1472.32</v>
      </c>
      <c r="F7" s="37">
        <f>E7*D7</f>
        <v>2944.64</v>
      </c>
      <c r="G7" s="38">
        <v>0.22</v>
      </c>
      <c r="H7" s="37">
        <f t="shared" ref="H7:H9" si="3">(F7*G7)+F7</f>
        <v>3592.4607999999998</v>
      </c>
      <c r="I7" s="36">
        <v>3</v>
      </c>
      <c r="J7" s="37">
        <f t="shared" ref="J7:J9" si="4">F7*I7</f>
        <v>8833.92</v>
      </c>
      <c r="K7" s="37">
        <f t="shared" ref="K7:K9" si="5">J7*1.22</f>
        <v>10777.3824</v>
      </c>
      <c r="M7" s="75"/>
      <c r="N7" s="85"/>
      <c r="O7" s="83"/>
    </row>
    <row r="8" spans="1:15" x14ac:dyDescent="0.25">
      <c r="A8" s="80"/>
      <c r="B8" s="36"/>
      <c r="C8" s="8" t="s">
        <v>37</v>
      </c>
      <c r="D8" s="36">
        <f>Fabbisogno_Complessivo!D16</f>
        <v>2</v>
      </c>
      <c r="E8" s="37">
        <f>E4</f>
        <v>2527.91</v>
      </c>
      <c r="F8" s="37">
        <f t="shared" ref="F8:F9" si="6">E8*D8</f>
        <v>5055.82</v>
      </c>
      <c r="G8" s="38">
        <v>0.22</v>
      </c>
      <c r="H8" s="37">
        <f t="shared" si="3"/>
        <v>6168.1003999999994</v>
      </c>
      <c r="I8" s="36">
        <v>3</v>
      </c>
      <c r="J8" s="37">
        <f t="shared" si="4"/>
        <v>15167.46</v>
      </c>
      <c r="K8" s="37">
        <f t="shared" si="5"/>
        <v>18504.301199999998</v>
      </c>
      <c r="M8" s="75"/>
      <c r="N8" s="86"/>
      <c r="O8" s="83"/>
    </row>
    <row r="9" spans="1:15" ht="22.5" x14ac:dyDescent="0.25">
      <c r="A9" s="81"/>
      <c r="B9" s="36"/>
      <c r="C9" s="8" t="s">
        <v>52</v>
      </c>
      <c r="D9" s="36">
        <f>Fabbisogno_Complessivo!D28</f>
        <v>20</v>
      </c>
      <c r="E9" s="37">
        <f>E5</f>
        <v>52.92</v>
      </c>
      <c r="F9" s="37">
        <f t="shared" si="6"/>
        <v>1058.4000000000001</v>
      </c>
      <c r="G9" s="38">
        <v>0.22</v>
      </c>
      <c r="H9" s="37">
        <f t="shared" si="3"/>
        <v>1291.248</v>
      </c>
      <c r="I9" s="36">
        <v>3</v>
      </c>
      <c r="J9" s="37">
        <f t="shared" si="4"/>
        <v>3175.2000000000003</v>
      </c>
      <c r="K9" s="37">
        <f t="shared" si="5"/>
        <v>3873.7440000000001</v>
      </c>
      <c r="M9" s="75"/>
      <c r="N9" s="87"/>
      <c r="O9" s="83"/>
    </row>
    <row r="10" spans="1:15" x14ac:dyDescent="0.25">
      <c r="A10" s="32"/>
      <c r="B10" s="34"/>
      <c r="C10" s="34"/>
      <c r="F10" s="39">
        <f>SUM(F7:F9)</f>
        <v>9058.8599999999988</v>
      </c>
      <c r="H10" s="39">
        <f>SUM(H7:H9)</f>
        <v>11051.8092</v>
      </c>
      <c r="J10" s="39">
        <f>SUM(J7:J9)</f>
        <v>27176.579999999998</v>
      </c>
      <c r="K10" s="39">
        <f>SUM(K7:K9)</f>
        <v>33155.427599999995</v>
      </c>
      <c r="M10" s="75"/>
      <c r="N10" s="41"/>
      <c r="O10" s="83"/>
    </row>
    <row r="11" spans="1:15" ht="22.5" x14ac:dyDescent="0.25">
      <c r="A11" s="79" t="s">
        <v>35</v>
      </c>
      <c r="B11" s="36"/>
      <c r="C11" s="8" t="s">
        <v>6</v>
      </c>
      <c r="D11" s="36">
        <f>Fabbisogno_Complessivo!D5</f>
        <v>2</v>
      </c>
      <c r="E11" s="37">
        <f>E3</f>
        <v>1472.32</v>
      </c>
      <c r="F11" s="37">
        <f>E11*D11</f>
        <v>2944.64</v>
      </c>
      <c r="G11" s="38">
        <v>0.22</v>
      </c>
      <c r="H11" s="37">
        <f t="shared" ref="H11:H13" si="7">(F11*G11)+F11</f>
        <v>3592.4607999999998</v>
      </c>
      <c r="I11" s="36">
        <v>3</v>
      </c>
      <c r="J11" s="37">
        <f t="shared" ref="J11:J13" si="8">F11*I11</f>
        <v>8833.92</v>
      </c>
      <c r="K11" s="37">
        <f t="shared" ref="K11:K13" si="9">J11*1.22</f>
        <v>10777.3824</v>
      </c>
      <c r="M11" s="75"/>
      <c r="N11" s="85"/>
      <c r="O11" s="83"/>
    </row>
    <row r="12" spans="1:15" x14ac:dyDescent="0.25">
      <c r="A12" s="80"/>
      <c r="B12" s="36"/>
      <c r="C12" s="8" t="s">
        <v>37</v>
      </c>
      <c r="D12" s="36">
        <f>Fabbisogno_Complessivo!D17</f>
        <v>4</v>
      </c>
      <c r="E12" s="37">
        <f>E4</f>
        <v>2527.91</v>
      </c>
      <c r="F12" s="37">
        <f t="shared" ref="F12:F13" si="10">E12*D12</f>
        <v>10111.64</v>
      </c>
      <c r="G12" s="38">
        <v>0.22</v>
      </c>
      <c r="H12" s="37">
        <f t="shared" si="7"/>
        <v>12336.200799999999</v>
      </c>
      <c r="I12" s="36">
        <v>3</v>
      </c>
      <c r="J12" s="37">
        <f t="shared" si="8"/>
        <v>30334.92</v>
      </c>
      <c r="K12" s="37">
        <f t="shared" si="9"/>
        <v>37008.602399999996</v>
      </c>
      <c r="M12" s="75"/>
      <c r="N12" s="86"/>
      <c r="O12" s="83"/>
    </row>
    <row r="13" spans="1:15" ht="22.5" x14ac:dyDescent="0.25">
      <c r="A13" s="81"/>
      <c r="B13" s="36"/>
      <c r="C13" s="8" t="s">
        <v>52</v>
      </c>
      <c r="D13" s="36">
        <f>Fabbisogno_Complessivo!D29</f>
        <v>40</v>
      </c>
      <c r="E13" s="37">
        <f>E5</f>
        <v>52.92</v>
      </c>
      <c r="F13" s="37">
        <f t="shared" si="10"/>
        <v>2116.8000000000002</v>
      </c>
      <c r="G13" s="38">
        <v>0.22</v>
      </c>
      <c r="H13" s="37">
        <f t="shared" si="7"/>
        <v>2582.4960000000001</v>
      </c>
      <c r="I13" s="36">
        <v>3</v>
      </c>
      <c r="J13" s="37">
        <f t="shared" si="8"/>
        <v>6350.4000000000005</v>
      </c>
      <c r="K13" s="37">
        <f t="shared" si="9"/>
        <v>7747.4880000000003</v>
      </c>
      <c r="M13" s="75"/>
      <c r="N13" s="87"/>
      <c r="O13" s="83"/>
    </row>
    <row r="14" spans="1:15" x14ac:dyDescent="0.25">
      <c r="A14" s="32"/>
      <c r="B14" s="34"/>
      <c r="C14" s="34"/>
      <c r="F14" s="39">
        <f>SUM(F11:F13)</f>
        <v>15173.079999999998</v>
      </c>
      <c r="H14" s="39">
        <f>SUM(H11:H13)</f>
        <v>18511.157599999999</v>
      </c>
      <c r="J14" s="39">
        <f>SUM(J11:J13)</f>
        <v>45519.24</v>
      </c>
      <c r="K14" s="39">
        <f>SUM(K11:K13)</f>
        <v>55533.472799999996</v>
      </c>
      <c r="M14" s="75"/>
      <c r="N14" s="41"/>
      <c r="O14" s="83"/>
    </row>
    <row r="15" spans="1:15" ht="22.5" x14ac:dyDescent="0.25">
      <c r="A15" s="79" t="s">
        <v>36</v>
      </c>
      <c r="B15" s="36"/>
      <c r="C15" s="8" t="s">
        <v>6</v>
      </c>
      <c r="D15" s="36">
        <f>Fabbisogno_Complessivo!D6</f>
        <v>2</v>
      </c>
      <c r="E15" s="37">
        <f>E3</f>
        <v>1472.32</v>
      </c>
      <c r="F15" s="37">
        <f>E15*D15</f>
        <v>2944.64</v>
      </c>
      <c r="G15" s="38">
        <v>0.22</v>
      </c>
      <c r="H15" s="37">
        <f t="shared" ref="H15:H17" si="11">(F15*G15)+F15</f>
        <v>3592.4607999999998</v>
      </c>
      <c r="I15" s="36">
        <v>3</v>
      </c>
      <c r="J15" s="37">
        <f t="shared" ref="J15:J17" si="12">F15*I15</f>
        <v>8833.92</v>
      </c>
      <c r="K15" s="37">
        <f t="shared" ref="K15:K17" si="13">J15*1.22</f>
        <v>10777.3824</v>
      </c>
      <c r="M15" s="75"/>
      <c r="N15" s="85"/>
      <c r="O15" s="83"/>
    </row>
    <row r="16" spans="1:15" x14ac:dyDescent="0.25">
      <c r="A16" s="80"/>
      <c r="B16" s="36"/>
      <c r="C16" s="8" t="s">
        <v>37</v>
      </c>
      <c r="D16" s="36">
        <f>Fabbisogno_Complessivo!D18</f>
        <v>2</v>
      </c>
      <c r="E16" s="37">
        <f>E4</f>
        <v>2527.91</v>
      </c>
      <c r="F16" s="37">
        <f>E16*D16</f>
        <v>5055.82</v>
      </c>
      <c r="G16" s="38">
        <v>0.22</v>
      </c>
      <c r="H16" s="37">
        <f t="shared" si="11"/>
        <v>6168.1003999999994</v>
      </c>
      <c r="I16" s="36">
        <v>3</v>
      </c>
      <c r="J16" s="37">
        <f t="shared" si="12"/>
        <v>15167.46</v>
      </c>
      <c r="K16" s="37">
        <f t="shared" si="13"/>
        <v>18504.301199999998</v>
      </c>
      <c r="M16" s="75"/>
      <c r="N16" s="86"/>
      <c r="O16" s="83"/>
    </row>
    <row r="17" spans="1:15" ht="22.5" x14ac:dyDescent="0.25">
      <c r="A17" s="81"/>
      <c r="B17" s="36"/>
      <c r="C17" s="8" t="s">
        <v>52</v>
      </c>
      <c r="D17" s="36">
        <f>Fabbisogno_Complessivo!D30</f>
        <v>20</v>
      </c>
      <c r="E17" s="37">
        <f>E5</f>
        <v>52.92</v>
      </c>
      <c r="F17" s="37">
        <f>E17*D17</f>
        <v>1058.4000000000001</v>
      </c>
      <c r="G17" s="38">
        <v>0.22</v>
      </c>
      <c r="H17" s="37">
        <f t="shared" si="11"/>
        <v>1291.248</v>
      </c>
      <c r="I17" s="36">
        <v>3</v>
      </c>
      <c r="J17" s="37">
        <f t="shared" si="12"/>
        <v>3175.2000000000003</v>
      </c>
      <c r="K17" s="37">
        <f t="shared" si="13"/>
        <v>3873.7440000000001</v>
      </c>
      <c r="M17" s="75"/>
      <c r="N17" s="87"/>
      <c r="O17" s="83"/>
    </row>
    <row r="18" spans="1:15" x14ac:dyDescent="0.25">
      <c r="A18" s="32"/>
      <c r="B18" s="34"/>
      <c r="C18" s="34"/>
      <c r="F18" s="39">
        <f>SUM(F15:F17)</f>
        <v>9058.8599999999988</v>
      </c>
      <c r="H18" s="39">
        <f>SUM(H15:H17)</f>
        <v>11051.8092</v>
      </c>
      <c r="J18" s="39">
        <f>SUM(J15:J17)</f>
        <v>27176.579999999998</v>
      </c>
      <c r="K18" s="39">
        <f>SUM(K15:K17)</f>
        <v>33155.427599999995</v>
      </c>
      <c r="M18" s="75"/>
      <c r="N18" s="41"/>
      <c r="O18" s="83"/>
    </row>
    <row r="19" spans="1:15" ht="22.5" x14ac:dyDescent="0.25">
      <c r="A19" s="79" t="s">
        <v>34</v>
      </c>
      <c r="B19" s="36"/>
      <c r="C19" s="8" t="s">
        <v>6</v>
      </c>
      <c r="D19" s="36" t="e">
        <f>Fabbisogno_Complessivo!#REF!</f>
        <v>#REF!</v>
      </c>
      <c r="E19" s="37">
        <f>E3</f>
        <v>1472.32</v>
      </c>
      <c r="F19" s="37" t="e">
        <f t="shared" ref="F19:F21" si="14">E19*D19</f>
        <v>#REF!</v>
      </c>
      <c r="G19" s="38">
        <v>0.22</v>
      </c>
      <c r="H19" s="37" t="e">
        <f t="shared" ref="H19:H21" si="15">(F19*G19)+F19</f>
        <v>#REF!</v>
      </c>
      <c r="I19" s="36">
        <v>3</v>
      </c>
      <c r="J19" s="37" t="e">
        <f t="shared" ref="J19:J21" si="16">F19*I19</f>
        <v>#REF!</v>
      </c>
      <c r="K19" s="37" t="e">
        <f t="shared" ref="K19:K21" si="17">J19*1.22</f>
        <v>#REF!</v>
      </c>
      <c r="M19" s="75"/>
      <c r="N19" s="85"/>
      <c r="O19" s="83"/>
    </row>
    <row r="20" spans="1:15" x14ac:dyDescent="0.25">
      <c r="A20" s="80"/>
      <c r="B20" s="36"/>
      <c r="C20" s="8" t="s">
        <v>37</v>
      </c>
      <c r="D20" s="36" t="e">
        <f>Fabbisogno_Complessivo!#REF!</f>
        <v>#REF!</v>
      </c>
      <c r="E20" s="37">
        <f>E4</f>
        <v>2527.91</v>
      </c>
      <c r="F20" s="37" t="e">
        <f t="shared" si="14"/>
        <v>#REF!</v>
      </c>
      <c r="G20" s="38">
        <v>0.22</v>
      </c>
      <c r="H20" s="37" t="e">
        <f t="shared" si="15"/>
        <v>#REF!</v>
      </c>
      <c r="I20" s="36">
        <v>3</v>
      </c>
      <c r="J20" s="37" t="e">
        <f t="shared" si="16"/>
        <v>#REF!</v>
      </c>
      <c r="K20" s="37" t="e">
        <f t="shared" si="17"/>
        <v>#REF!</v>
      </c>
      <c r="M20" s="75"/>
      <c r="N20" s="86"/>
      <c r="O20" s="83"/>
    </row>
    <row r="21" spans="1:15" ht="22.5" x14ac:dyDescent="0.25">
      <c r="A21" s="81"/>
      <c r="B21" s="36"/>
      <c r="C21" s="8" t="s">
        <v>52</v>
      </c>
      <c r="D21" s="36">
        <f>Fabbisogno_Complessivo!D31</f>
        <v>15</v>
      </c>
      <c r="E21" s="37">
        <f>E5</f>
        <v>52.92</v>
      </c>
      <c r="F21" s="37">
        <f t="shared" si="14"/>
        <v>793.80000000000007</v>
      </c>
      <c r="G21" s="38">
        <v>0.22</v>
      </c>
      <c r="H21" s="37">
        <f t="shared" si="15"/>
        <v>968.43600000000015</v>
      </c>
      <c r="I21" s="36">
        <v>3</v>
      </c>
      <c r="J21" s="37">
        <f t="shared" si="16"/>
        <v>2381.4</v>
      </c>
      <c r="K21" s="37">
        <f t="shared" si="17"/>
        <v>2905.308</v>
      </c>
      <c r="M21" s="75"/>
      <c r="N21" s="87"/>
      <c r="O21" s="83"/>
    </row>
    <row r="22" spans="1:15" x14ac:dyDescent="0.25">
      <c r="A22" s="32"/>
      <c r="B22" s="34"/>
      <c r="C22" s="34"/>
      <c r="F22" s="39" t="e">
        <f>SUM(F19:F21)</f>
        <v>#REF!</v>
      </c>
      <c r="H22" s="39" t="e">
        <f>SUM(H19:H21)</f>
        <v>#REF!</v>
      </c>
      <c r="J22" s="39" t="e">
        <f>SUM(J19:J21)</f>
        <v>#REF!</v>
      </c>
      <c r="K22" s="39" t="e">
        <f>SUM(K19:K21)</f>
        <v>#REF!</v>
      </c>
      <c r="M22" s="75"/>
      <c r="N22" s="41"/>
      <c r="O22" s="83"/>
    </row>
    <row r="23" spans="1:15" ht="22.5" x14ac:dyDescent="0.25">
      <c r="A23" s="66" t="s">
        <v>5</v>
      </c>
      <c r="B23" s="36"/>
      <c r="C23" s="8" t="s">
        <v>6</v>
      </c>
      <c r="D23" s="36">
        <f>Fabbisogno_Complessivo!D7</f>
        <v>2</v>
      </c>
      <c r="E23" s="37">
        <f>E3</f>
        <v>1472.32</v>
      </c>
      <c r="F23" s="37">
        <f t="shared" ref="F23:F25" si="18">E23*D23</f>
        <v>2944.64</v>
      </c>
      <c r="G23" s="38">
        <v>0.22</v>
      </c>
      <c r="H23" s="37">
        <f t="shared" ref="H23:H25" si="19">(F23*G23)+F23</f>
        <v>3592.4607999999998</v>
      </c>
      <c r="I23" s="36">
        <v>3</v>
      </c>
      <c r="J23" s="37">
        <f t="shared" ref="J23:J25" si="20">F23*I23</f>
        <v>8833.92</v>
      </c>
      <c r="K23" s="37">
        <f t="shared" ref="K23:K25" si="21">J23*1.22</f>
        <v>10777.3824</v>
      </c>
      <c r="M23" s="75"/>
      <c r="N23" s="85"/>
      <c r="O23" s="83"/>
    </row>
    <row r="24" spans="1:15" x14ac:dyDescent="0.25">
      <c r="A24" s="77"/>
      <c r="B24" s="36"/>
      <c r="C24" s="8" t="s">
        <v>37</v>
      </c>
      <c r="D24" s="36">
        <f>Fabbisogno_Complessivo!D19</f>
        <v>2</v>
      </c>
      <c r="E24" s="37">
        <f>E4</f>
        <v>2527.91</v>
      </c>
      <c r="F24" s="37">
        <f t="shared" si="18"/>
        <v>5055.82</v>
      </c>
      <c r="G24" s="38">
        <v>0.22</v>
      </c>
      <c r="H24" s="37">
        <f t="shared" si="19"/>
        <v>6168.1003999999994</v>
      </c>
      <c r="I24" s="36">
        <v>3</v>
      </c>
      <c r="J24" s="37">
        <f t="shared" si="20"/>
        <v>15167.46</v>
      </c>
      <c r="K24" s="37">
        <f t="shared" si="21"/>
        <v>18504.301199999998</v>
      </c>
      <c r="M24" s="75"/>
      <c r="N24" s="86"/>
      <c r="O24" s="83"/>
    </row>
    <row r="25" spans="1:15" ht="22.5" x14ac:dyDescent="0.25">
      <c r="A25" s="78"/>
      <c r="B25" s="36"/>
      <c r="C25" s="8" t="s">
        <v>52</v>
      </c>
      <c r="D25" s="36">
        <f>Fabbisogno_Complessivo!D32</f>
        <v>20</v>
      </c>
      <c r="E25" s="37">
        <f>E5</f>
        <v>52.92</v>
      </c>
      <c r="F25" s="37">
        <f t="shared" si="18"/>
        <v>1058.4000000000001</v>
      </c>
      <c r="G25" s="38">
        <v>0.22</v>
      </c>
      <c r="H25" s="37">
        <f t="shared" si="19"/>
        <v>1291.248</v>
      </c>
      <c r="I25" s="36">
        <v>3</v>
      </c>
      <c r="J25" s="37">
        <f t="shared" si="20"/>
        <v>3175.2000000000003</v>
      </c>
      <c r="K25" s="37">
        <f t="shared" si="21"/>
        <v>3873.7440000000001</v>
      </c>
      <c r="M25" s="75"/>
      <c r="N25" s="87"/>
      <c r="O25" s="83"/>
    </row>
    <row r="26" spans="1:15" x14ac:dyDescent="0.25">
      <c r="A26" s="35"/>
      <c r="B26" s="34"/>
      <c r="C26" s="34"/>
      <c r="F26" s="39">
        <f>SUM(F23:F25)</f>
        <v>9058.8599999999988</v>
      </c>
      <c r="H26" s="39">
        <f>SUM(H23:H25)</f>
        <v>11051.8092</v>
      </c>
      <c r="J26" s="39">
        <f>SUM(J23:J25)</f>
        <v>27176.579999999998</v>
      </c>
      <c r="K26" s="39">
        <f>SUM(K23:K25)</f>
        <v>33155.427599999995</v>
      </c>
      <c r="M26" s="75"/>
      <c r="N26" s="41"/>
      <c r="O26" s="83"/>
    </row>
    <row r="27" spans="1:15" ht="22.5" x14ac:dyDescent="0.25">
      <c r="A27" s="66" t="s">
        <v>29</v>
      </c>
      <c r="B27" s="36"/>
      <c r="C27" s="8" t="s">
        <v>6</v>
      </c>
      <c r="D27" s="36">
        <f>Fabbisogno_Complessivo!D8</f>
        <v>5</v>
      </c>
      <c r="E27" s="37">
        <f>E3</f>
        <v>1472.32</v>
      </c>
      <c r="F27" s="37">
        <f t="shared" ref="F27:F29" si="22">E27*D27</f>
        <v>7361.5999999999995</v>
      </c>
      <c r="G27" s="38">
        <v>0.22</v>
      </c>
      <c r="H27" s="37">
        <f t="shared" ref="H27:H29" si="23">(F27*G27)+F27</f>
        <v>8981.152</v>
      </c>
      <c r="I27" s="36">
        <v>3</v>
      </c>
      <c r="J27" s="37">
        <f t="shared" ref="J27:J29" si="24">F27*I27</f>
        <v>22084.799999999999</v>
      </c>
      <c r="K27" s="37">
        <f t="shared" ref="K27:K29" si="25">J27*1.22</f>
        <v>26943.455999999998</v>
      </c>
      <c r="M27" s="75"/>
      <c r="N27" s="85"/>
      <c r="O27" s="83"/>
    </row>
    <row r="28" spans="1:15" x14ac:dyDescent="0.25">
      <c r="A28" s="77"/>
      <c r="B28" s="36"/>
      <c r="C28" s="8" t="s">
        <v>37</v>
      </c>
      <c r="D28" s="36">
        <f>Fabbisogno_Complessivo!D20</f>
        <v>4</v>
      </c>
      <c r="E28" s="37">
        <f>E4</f>
        <v>2527.91</v>
      </c>
      <c r="F28" s="37">
        <f t="shared" si="22"/>
        <v>10111.64</v>
      </c>
      <c r="G28" s="38">
        <v>0.22</v>
      </c>
      <c r="H28" s="37">
        <f t="shared" si="23"/>
        <v>12336.200799999999</v>
      </c>
      <c r="I28" s="36">
        <v>3</v>
      </c>
      <c r="J28" s="37">
        <f t="shared" si="24"/>
        <v>30334.92</v>
      </c>
      <c r="K28" s="37">
        <f t="shared" si="25"/>
        <v>37008.602399999996</v>
      </c>
      <c r="M28" s="75"/>
      <c r="N28" s="86"/>
      <c r="O28" s="83"/>
    </row>
    <row r="29" spans="1:15" ht="22.5" x14ac:dyDescent="0.25">
      <c r="A29" s="78"/>
      <c r="B29" s="36"/>
      <c r="C29" s="8" t="s">
        <v>52</v>
      </c>
      <c r="D29" s="36">
        <f>Fabbisogno_Complessivo!D33</f>
        <v>40</v>
      </c>
      <c r="E29" s="37">
        <f>E5</f>
        <v>52.92</v>
      </c>
      <c r="F29" s="37">
        <f t="shared" si="22"/>
        <v>2116.8000000000002</v>
      </c>
      <c r="G29" s="38">
        <v>0.22</v>
      </c>
      <c r="H29" s="37">
        <f t="shared" si="23"/>
        <v>2582.4960000000001</v>
      </c>
      <c r="I29" s="36">
        <v>3</v>
      </c>
      <c r="J29" s="37">
        <f t="shared" si="24"/>
        <v>6350.4000000000005</v>
      </c>
      <c r="K29" s="37">
        <f t="shared" si="25"/>
        <v>7747.4880000000003</v>
      </c>
      <c r="M29" s="75"/>
      <c r="N29" s="87"/>
      <c r="O29" s="83"/>
    </row>
    <row r="30" spans="1:15" x14ac:dyDescent="0.25">
      <c r="A30" s="35"/>
      <c r="B30" s="34"/>
      <c r="C30" s="34"/>
      <c r="F30" s="39">
        <f>SUM(F27:F29)</f>
        <v>19590.039999999997</v>
      </c>
      <c r="H30" s="39">
        <f>SUM(H27:H29)</f>
        <v>23899.8488</v>
      </c>
      <c r="J30" s="39">
        <f>SUM(J27:J29)</f>
        <v>58770.12</v>
      </c>
      <c r="K30" s="39">
        <f>SUM(K27:K29)</f>
        <v>71699.546399999992</v>
      </c>
      <c r="M30" s="75"/>
      <c r="N30" s="41"/>
      <c r="O30" s="83"/>
    </row>
    <row r="31" spans="1:15" ht="22.5" x14ac:dyDescent="0.25">
      <c r="A31" s="79" t="s">
        <v>30</v>
      </c>
      <c r="B31" s="36"/>
      <c r="C31" s="8" t="s">
        <v>6</v>
      </c>
      <c r="D31" s="36">
        <f>Fabbisogno_Complessivo!D9</f>
        <v>12</v>
      </c>
      <c r="E31" s="37">
        <f>E3</f>
        <v>1472.32</v>
      </c>
      <c r="F31" s="37">
        <f t="shared" ref="F31:F33" si="26">E31*D31</f>
        <v>17667.84</v>
      </c>
      <c r="G31" s="38">
        <v>0.22</v>
      </c>
      <c r="H31" s="37">
        <f t="shared" ref="H31:H33" si="27">(F31*G31)+F31</f>
        <v>21554.764800000001</v>
      </c>
      <c r="I31" s="36">
        <v>3</v>
      </c>
      <c r="J31" s="37">
        <f t="shared" ref="J31:J33" si="28">F31*I31</f>
        <v>53003.520000000004</v>
      </c>
      <c r="K31" s="37">
        <f t="shared" ref="K31:K33" si="29">J31*1.22</f>
        <v>64664.294400000006</v>
      </c>
      <c r="M31" s="75"/>
      <c r="N31" s="85"/>
      <c r="O31" s="83"/>
    </row>
    <row r="32" spans="1:15" x14ac:dyDescent="0.25">
      <c r="A32" s="80"/>
      <c r="B32" s="36"/>
      <c r="C32" s="8" t="s">
        <v>37</v>
      </c>
      <c r="D32" s="36">
        <f>Fabbisogno_Complessivo!D21</f>
        <v>6</v>
      </c>
      <c r="E32" s="37">
        <f>E4</f>
        <v>2527.91</v>
      </c>
      <c r="F32" s="37">
        <f t="shared" si="26"/>
        <v>15167.46</v>
      </c>
      <c r="G32" s="38">
        <v>0.22</v>
      </c>
      <c r="H32" s="37">
        <f t="shared" si="27"/>
        <v>18504.301199999998</v>
      </c>
      <c r="I32" s="36">
        <v>3</v>
      </c>
      <c r="J32" s="37">
        <f t="shared" si="28"/>
        <v>45502.38</v>
      </c>
      <c r="K32" s="37">
        <f t="shared" si="29"/>
        <v>55512.903599999998</v>
      </c>
      <c r="M32" s="75"/>
      <c r="N32" s="86"/>
      <c r="O32" s="83"/>
    </row>
    <row r="33" spans="1:15" ht="22.5" x14ac:dyDescent="0.25">
      <c r="A33" s="81"/>
      <c r="B33" s="36"/>
      <c r="C33" s="8" t="s">
        <v>52</v>
      </c>
      <c r="D33" s="36">
        <f>Fabbisogno_Complessivo!D34</f>
        <v>40</v>
      </c>
      <c r="E33" s="37">
        <f>E5</f>
        <v>52.92</v>
      </c>
      <c r="F33" s="37">
        <f t="shared" si="26"/>
        <v>2116.8000000000002</v>
      </c>
      <c r="G33" s="38">
        <v>0.22</v>
      </c>
      <c r="H33" s="37">
        <f t="shared" si="27"/>
        <v>2582.4960000000001</v>
      </c>
      <c r="I33" s="36">
        <v>3</v>
      </c>
      <c r="J33" s="37">
        <f t="shared" si="28"/>
        <v>6350.4000000000005</v>
      </c>
      <c r="K33" s="37">
        <f t="shared" si="29"/>
        <v>7747.4880000000003</v>
      </c>
      <c r="M33" s="75"/>
      <c r="N33" s="87"/>
      <c r="O33" s="83"/>
    </row>
    <row r="34" spans="1:15" x14ac:dyDescent="0.25">
      <c r="A34" s="32"/>
      <c r="B34" s="34"/>
      <c r="C34" s="34"/>
      <c r="F34" s="39">
        <f>SUM(F31:F33)</f>
        <v>34952.100000000006</v>
      </c>
      <c r="H34" s="39">
        <f>SUM(H31:H33)</f>
        <v>42641.561999999998</v>
      </c>
      <c r="J34" s="39">
        <f>SUM(J31:J33)</f>
        <v>104856.29999999999</v>
      </c>
      <c r="K34" s="39">
        <f>SUM(K31:K33)</f>
        <v>127924.686</v>
      </c>
      <c r="M34" s="75"/>
      <c r="N34" s="41"/>
      <c r="O34" s="83"/>
    </row>
    <row r="35" spans="1:15" ht="22.5" x14ac:dyDescent="0.25">
      <c r="A35" s="79" t="s">
        <v>31</v>
      </c>
      <c r="B35" s="36"/>
      <c r="C35" s="8" t="s">
        <v>6</v>
      </c>
      <c r="D35" s="36">
        <f>Fabbisogno_Complessivo!D10</f>
        <v>2</v>
      </c>
      <c r="E35" s="37">
        <f>E3</f>
        <v>1472.32</v>
      </c>
      <c r="F35" s="37">
        <f t="shared" ref="F35:F37" si="30">E35*D35</f>
        <v>2944.64</v>
      </c>
      <c r="G35" s="38">
        <v>0.22</v>
      </c>
      <c r="H35" s="37">
        <f t="shared" ref="H35:H37" si="31">(F35*G35)+F35</f>
        <v>3592.4607999999998</v>
      </c>
      <c r="I35" s="36">
        <v>3</v>
      </c>
      <c r="J35" s="37">
        <f t="shared" ref="J35:J37" si="32">F35*I35</f>
        <v>8833.92</v>
      </c>
      <c r="K35" s="37">
        <f t="shared" ref="K35:K37" si="33">J35*1.22</f>
        <v>10777.3824</v>
      </c>
      <c r="M35" s="75"/>
      <c r="N35" s="85"/>
      <c r="O35" s="83"/>
    </row>
    <row r="36" spans="1:15" ht="18.95" customHeight="1" x14ac:dyDescent="0.25">
      <c r="A36" s="80"/>
      <c r="B36" s="36"/>
      <c r="C36" s="8" t="s">
        <v>37</v>
      </c>
      <c r="D36" s="36">
        <f>Fabbisogno_Complessivo!D22</f>
        <v>2</v>
      </c>
      <c r="E36" s="37">
        <f>E4</f>
        <v>2527.91</v>
      </c>
      <c r="F36" s="37">
        <f t="shared" si="30"/>
        <v>5055.82</v>
      </c>
      <c r="G36" s="38">
        <v>0.22</v>
      </c>
      <c r="H36" s="37">
        <f t="shared" si="31"/>
        <v>6168.1003999999994</v>
      </c>
      <c r="I36" s="36">
        <v>3</v>
      </c>
      <c r="J36" s="37">
        <f t="shared" si="32"/>
        <v>15167.46</v>
      </c>
      <c r="K36" s="37">
        <f t="shared" si="33"/>
        <v>18504.301199999998</v>
      </c>
      <c r="M36" s="75"/>
      <c r="N36" s="86"/>
      <c r="O36" s="83"/>
    </row>
    <row r="37" spans="1:15" ht="22.5" x14ac:dyDescent="0.25">
      <c r="A37" s="81"/>
      <c r="B37" s="36"/>
      <c r="C37" s="8" t="s">
        <v>52</v>
      </c>
      <c r="D37" s="36">
        <f>Fabbisogno_Complessivo!D35</f>
        <v>15</v>
      </c>
      <c r="E37" s="37">
        <f>E5</f>
        <v>52.92</v>
      </c>
      <c r="F37" s="37">
        <f t="shared" si="30"/>
        <v>793.80000000000007</v>
      </c>
      <c r="G37" s="38">
        <v>0.22</v>
      </c>
      <c r="H37" s="37">
        <f t="shared" si="31"/>
        <v>968.43600000000015</v>
      </c>
      <c r="I37" s="36">
        <v>3</v>
      </c>
      <c r="J37" s="37">
        <f t="shared" si="32"/>
        <v>2381.4</v>
      </c>
      <c r="K37" s="37">
        <f t="shared" si="33"/>
        <v>2905.308</v>
      </c>
      <c r="M37" s="76"/>
      <c r="N37" s="87"/>
      <c r="O37" s="84"/>
    </row>
    <row r="38" spans="1:15" x14ac:dyDescent="0.25">
      <c r="A38" s="32"/>
      <c r="F38" s="39">
        <f>SUM(F35:F37)</f>
        <v>8794.2599999999984</v>
      </c>
      <c r="H38" s="39">
        <f>SUM(H35:H37)</f>
        <v>10728.9972</v>
      </c>
      <c r="J38" s="39">
        <f>SUM(J35:J37)</f>
        <v>26382.78</v>
      </c>
      <c r="K38" s="39">
        <f>SUM(K35:K37)</f>
        <v>32186.991599999998</v>
      </c>
    </row>
    <row r="41" spans="1:15" x14ac:dyDescent="0.25">
      <c r="F41" s="33"/>
      <c r="H41" s="33"/>
      <c r="J41" s="40" t="e">
        <f>J6+J10+J14+J18+J22+J26+J30+J34+J38</f>
        <v>#REF!</v>
      </c>
      <c r="K41" s="40" t="e">
        <f>K6+K10+K14+K18+K22+K26+K30+K34+K38</f>
        <v>#REF!</v>
      </c>
    </row>
  </sheetData>
  <mergeCells count="20">
    <mergeCell ref="O3:O37"/>
    <mergeCell ref="N3:N5"/>
    <mergeCell ref="N7:N9"/>
    <mergeCell ref="N11:N13"/>
    <mergeCell ref="N15:N17"/>
    <mergeCell ref="N19:N21"/>
    <mergeCell ref="N23:N25"/>
    <mergeCell ref="N27:N29"/>
    <mergeCell ref="N31:N33"/>
    <mergeCell ref="N35:N37"/>
    <mergeCell ref="M3:M37"/>
    <mergeCell ref="A27:A29"/>
    <mergeCell ref="A31:A33"/>
    <mergeCell ref="A35:A37"/>
    <mergeCell ref="A3:A5"/>
    <mergeCell ref="A7:A9"/>
    <mergeCell ref="A11:A13"/>
    <mergeCell ref="A15:A17"/>
    <mergeCell ref="A19:A21"/>
    <mergeCell ref="A23:A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C18" sqref="C18"/>
    </sheetView>
  </sheetViews>
  <sheetFormatPr defaultRowHeight="15" x14ac:dyDescent="0.25"/>
  <cols>
    <col min="1" max="1" width="11.42578125" style="49" customWidth="1"/>
    <col min="2" max="2" width="38.85546875" style="49" customWidth="1"/>
    <col min="3" max="3" width="8.85546875" style="49" bestFit="1" customWidth="1"/>
    <col min="4" max="4" width="15.5703125" style="49" bestFit="1" customWidth="1"/>
    <col min="5" max="5" width="14.140625" style="49" bestFit="1" customWidth="1"/>
    <col min="6" max="6" width="31.5703125" style="49" bestFit="1" customWidth="1"/>
    <col min="7" max="7" width="10.42578125" style="49" bestFit="1" customWidth="1"/>
    <col min="8" max="8" width="75" style="49" bestFit="1" customWidth="1"/>
    <col min="9" max="9" width="8.5703125" style="49" bestFit="1" customWidth="1"/>
    <col min="10" max="10" width="7.5703125" style="49" bestFit="1" customWidth="1"/>
    <col min="11" max="11" width="23.5703125" style="49" bestFit="1" customWidth="1"/>
    <col min="12" max="12" width="9" style="49" bestFit="1" customWidth="1"/>
    <col min="13" max="16384" width="9.140625" style="49"/>
  </cols>
  <sheetData>
    <row r="1" spans="1:12" s="44" customFormat="1" ht="42.75" customHeight="1" x14ac:dyDescent="0.25">
      <c r="A1" s="43" t="s">
        <v>17</v>
      </c>
      <c r="B1" s="43" t="s">
        <v>18</v>
      </c>
      <c r="C1" s="43" t="s">
        <v>19</v>
      </c>
      <c r="D1" s="43" t="s">
        <v>20</v>
      </c>
      <c r="E1" s="43" t="s">
        <v>21</v>
      </c>
      <c r="F1" s="43" t="s">
        <v>22</v>
      </c>
      <c r="G1" s="43" t="s">
        <v>23</v>
      </c>
      <c r="H1" s="43" t="s">
        <v>24</v>
      </c>
      <c r="I1" s="43" t="s">
        <v>25</v>
      </c>
      <c r="J1" s="43" t="s">
        <v>26</v>
      </c>
      <c r="K1" s="43" t="s">
        <v>27</v>
      </c>
      <c r="L1" s="43" t="s">
        <v>28</v>
      </c>
    </row>
    <row r="2" spans="1:12" s="48" customFormat="1" x14ac:dyDescent="0.25">
      <c r="A2" s="45" t="s">
        <v>8</v>
      </c>
      <c r="B2" s="45" t="s">
        <v>6</v>
      </c>
      <c r="C2" s="45" t="s">
        <v>9</v>
      </c>
      <c r="D2" s="45" t="s">
        <v>7</v>
      </c>
      <c r="E2" s="45" t="s">
        <v>10</v>
      </c>
      <c r="F2" s="45" t="s">
        <v>11</v>
      </c>
      <c r="G2" s="46">
        <v>1472.32</v>
      </c>
      <c r="H2" s="45" t="s">
        <v>12</v>
      </c>
      <c r="I2" s="47" t="s">
        <v>13</v>
      </c>
      <c r="J2" s="47" t="s">
        <v>14</v>
      </c>
      <c r="K2" s="47" t="s">
        <v>15</v>
      </c>
      <c r="L2" s="45" t="s">
        <v>16</v>
      </c>
    </row>
    <row r="3" spans="1:12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2" s="44" customFormat="1" ht="42.75" customHeight="1" x14ac:dyDescent="0.25">
      <c r="A4" s="43" t="s">
        <v>17</v>
      </c>
      <c r="B4" s="43" t="s">
        <v>18</v>
      </c>
      <c r="C4" s="43" t="s">
        <v>19</v>
      </c>
      <c r="D4" s="43" t="s">
        <v>20</v>
      </c>
      <c r="E4" s="43" t="s">
        <v>21</v>
      </c>
      <c r="F4" s="43" t="s">
        <v>22</v>
      </c>
      <c r="G4" s="43" t="s">
        <v>23</v>
      </c>
      <c r="H4" s="43" t="s">
        <v>24</v>
      </c>
      <c r="I4" s="43" t="s">
        <v>25</v>
      </c>
      <c r="J4" s="43" t="s">
        <v>26</v>
      </c>
      <c r="K4" s="43" t="s">
        <v>27</v>
      </c>
      <c r="L4" s="43" t="s">
        <v>28</v>
      </c>
    </row>
    <row r="5" spans="1:12" s="48" customFormat="1" ht="30" x14ac:dyDescent="0.25">
      <c r="A5" s="50" t="s">
        <v>8</v>
      </c>
      <c r="B5" s="50" t="s">
        <v>37</v>
      </c>
      <c r="C5" s="50" t="s">
        <v>9</v>
      </c>
      <c r="D5" s="50" t="s">
        <v>38</v>
      </c>
      <c r="E5" s="50" t="s">
        <v>10</v>
      </c>
      <c r="F5" s="50" t="s">
        <v>39</v>
      </c>
      <c r="G5" s="51">
        <v>2527.91</v>
      </c>
      <c r="H5" s="50" t="s">
        <v>40</v>
      </c>
      <c r="I5" s="52" t="s">
        <v>13</v>
      </c>
      <c r="J5" s="52" t="s">
        <v>14</v>
      </c>
      <c r="K5" s="52" t="s">
        <v>41</v>
      </c>
      <c r="L5" s="50" t="s">
        <v>16</v>
      </c>
    </row>
    <row r="7" spans="1:12" s="44" customFormat="1" ht="42.75" customHeight="1" x14ac:dyDescent="0.25">
      <c r="A7" s="43" t="s">
        <v>17</v>
      </c>
      <c r="B7" s="43" t="s">
        <v>18</v>
      </c>
      <c r="C7" s="43" t="s">
        <v>19</v>
      </c>
      <c r="D7" s="43" t="s">
        <v>20</v>
      </c>
      <c r="E7" s="43" t="s">
        <v>21</v>
      </c>
      <c r="F7" s="43" t="s">
        <v>22</v>
      </c>
      <c r="G7" s="43" t="s">
        <v>23</v>
      </c>
      <c r="H7" s="43" t="s">
        <v>24</v>
      </c>
      <c r="I7" s="43" t="s">
        <v>25</v>
      </c>
      <c r="J7" s="43" t="s">
        <v>26</v>
      </c>
      <c r="K7" s="43" t="s">
        <v>27</v>
      </c>
      <c r="L7" s="43" t="s">
        <v>28</v>
      </c>
    </row>
    <row r="8" spans="1:12" s="56" customFormat="1" x14ac:dyDescent="0.25">
      <c r="A8" s="53" t="s">
        <v>46</v>
      </c>
      <c r="B8" s="53" t="s">
        <v>47</v>
      </c>
      <c r="C8" s="53" t="s">
        <v>48</v>
      </c>
      <c r="D8" s="53" t="s">
        <v>49</v>
      </c>
      <c r="E8" s="53" t="s">
        <v>50</v>
      </c>
      <c r="F8" s="53" t="s">
        <v>51</v>
      </c>
      <c r="G8" s="54">
        <v>4.41</v>
      </c>
      <c r="H8" s="53" t="s">
        <v>52</v>
      </c>
      <c r="I8" s="55" t="s">
        <v>53</v>
      </c>
      <c r="J8" s="55" t="s">
        <v>14</v>
      </c>
      <c r="K8" s="55" t="s">
        <v>54</v>
      </c>
      <c r="L8" s="53" t="s">
        <v>16</v>
      </c>
    </row>
  </sheetData>
  <mergeCells count="1">
    <mergeCell ref="A3:L3"/>
  </mergeCells>
  <pageMargins left="0.7" right="0.7" top="0.75" bottom="0.75" header="0.3" footer="0.3"/>
  <pageSetup paperSize="9" orientation="portrait" r:id="rId1"/>
  <headerFooter>
    <oddFooter>&amp;C_x000D_&amp;1#&amp;"TIM Sans"&amp;8&amp;K4472C4 Gruppo TIM - Uso Interno - Tutti i diritti riservati.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D2E0CF2550D54E89EC2E7F212D7267" ma:contentTypeVersion="71" ma:contentTypeDescription="Creare un nuovo documento." ma:contentTypeScope="" ma:versionID="594ac39ff74374e9d0922560a161ce7c">
  <xsd:schema xmlns:xsd="http://www.w3.org/2001/XMLSchema" xmlns:xs="http://www.w3.org/2001/XMLSchema" xmlns:p="http://schemas.microsoft.com/office/2006/metadata/properties" xmlns:ns1="http://schemas.microsoft.com/sharepoint/v3" xmlns:ns2="ef7d9a3e-8eaf-465f-903c-658d3d65b39b" xmlns:ns3="3e9f75f1-cdb7-4bb7-94a1-ecaafa6c6624" targetNamespace="http://schemas.microsoft.com/office/2006/metadata/properties" ma:root="true" ma:fieldsID="5c366ae75a08a9920366d968aa428e51" ns1:_="" ns2:_="" ns3:_="">
    <xsd:import namespace="http://schemas.microsoft.com/sharepoint/v3"/>
    <xsd:import namespace="ef7d9a3e-8eaf-465f-903c-658d3d65b39b"/>
    <xsd:import namespace="3e9f75f1-cdb7-4bb7-94a1-ecaafa6c6624"/>
    <xsd:element name="properties">
      <xsd:complexType>
        <xsd:sequence>
          <xsd:element name="documentManagement">
            <xsd:complexType>
              <xsd:all>
                <xsd:element ref="ns2:LineOfService" minOccurs="0"/>
                <xsd:element ref="ns2:Macroservizio" minOccurs="0"/>
                <xsd:element ref="ns2:Servizio" minOccurs="0"/>
                <xsd:element ref="ns2:Area" minOccurs="0"/>
                <xsd:element ref="ns2:Ufficio" minOccurs="0"/>
                <xsd:element ref="ns2:Partner" minOccurs="0"/>
                <xsd:element ref="ns2:Manager" minOccurs="0"/>
                <xsd:element ref="ns2:Redattore" minOccurs="0"/>
                <xsd:element ref="ns2:NumeroOpportunita" minOccurs="0"/>
                <xsd:element ref="ns2:Descrizione" minOccurs="0"/>
                <xsd:element ref="ns2:Link" minOccurs="0"/>
                <xsd:element ref="ns2:Cliente" minOccurs="0"/>
                <xsd:element ref="ns3:Readers" minOccurs="0"/>
                <xsd:element ref="ns3:Editors" minOccurs="0"/>
                <xsd:element ref="ns3:GruppoCliente" minOccurs="0"/>
                <xsd:element ref="ns3:FiscalYear" minOccurs="0"/>
                <xsd:element ref="ns3:Industry" minOccurs="0"/>
                <xsd:element ref="ns3:Tipologia" minOccurs="0"/>
                <xsd:element ref="ns3:Riservato" minOccurs="0"/>
                <xsd:element ref="ns3:Folder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DocumentSetDescription" minOccurs="0"/>
                <xsd:element ref="ns2:DataRiferimento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privilegiDiGruppo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4" nillable="true" ma:displayName="Descrizione" ma:description="Una descrizione del set di documenti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d9a3e-8eaf-465f-903c-658d3d65b39b" elementFormDefault="qualified">
    <xsd:import namespace="http://schemas.microsoft.com/office/2006/documentManagement/types"/>
    <xsd:import namespace="http://schemas.microsoft.com/office/infopath/2007/PartnerControls"/>
    <xsd:element name="LineOfService" ma:index="2" nillable="true" ma:displayName="LoS" ma:internalName="LineOfService" ma:readOnly="false">
      <xsd:simpleType>
        <xsd:restriction base="dms:Text">
          <xsd:maxLength value="255"/>
        </xsd:restriction>
      </xsd:simpleType>
    </xsd:element>
    <xsd:element name="Macroservizio" ma:index="3" nillable="true" ma:displayName="Macro-servizio" ma:internalName="Macroservizio" ma:readOnly="false">
      <xsd:simpleType>
        <xsd:restriction base="dms:Text">
          <xsd:maxLength value="255"/>
        </xsd:restriction>
      </xsd:simpleType>
    </xsd:element>
    <xsd:element name="Servizio" ma:index="4" nillable="true" ma:displayName="Servizio" ma:internalName="Servizio" ma:readOnly="false">
      <xsd:simpleType>
        <xsd:restriction base="dms:Text">
          <xsd:maxLength value="255"/>
        </xsd:restriction>
      </xsd:simpleType>
    </xsd:element>
    <xsd:element name="Area" ma:index="5" nillable="true" ma:displayName="Area" ma:internalName="Area" ma:readOnly="false">
      <xsd:simpleType>
        <xsd:restriction base="dms:Text">
          <xsd:maxLength value="255"/>
        </xsd:restriction>
      </xsd:simpleType>
    </xsd:element>
    <xsd:element name="Ufficio" ma:index="6" nillable="true" ma:displayName="Ufficio" ma:internalName="Ufficio" ma:readOnly="false">
      <xsd:simpleType>
        <xsd:restriction base="dms:Text">
          <xsd:maxLength value="255"/>
        </xsd:restriction>
      </xsd:simpleType>
    </xsd:element>
    <xsd:element name="Partner" ma:index="7" nillable="true" ma:displayName="Engagement Partner" ma:list="UserInfo" ma:SharePointGroup="0" ma:internalName="Part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r" ma:index="8" nillable="true" ma:displayName="Engagement Manager" ma:list="UserInfo" ma:SharePointGroup="0" ma:internalName="Manag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dattore" ma:index="9" nillable="true" ma:displayName="Delegato" ma:list="UserInfo" ma:SharePointGroup="0" ma:internalName="Redattor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umeroOpportunita" ma:index="10" nillable="true" ma:displayName="N.ro opportunità" ma:internalName="NumeroOpportunita" ma:readOnly="false">
      <xsd:simpleType>
        <xsd:restriction base="dms:Text">
          <xsd:maxLength value="255"/>
        </xsd:restriction>
      </xsd:simpleType>
    </xsd:element>
    <xsd:element name="Descrizione" ma:index="11" nillable="true" ma:displayName="Descrizione" ma:internalName="Descrizione" ma:readOnly="false">
      <xsd:simpleType>
        <xsd:restriction base="dms:Text">
          <xsd:maxLength value="255"/>
        </xsd:restriction>
      </xsd:simpleType>
    </xsd:element>
    <xsd:element name="Link" ma:index="12" nillable="true" ma:displayName="Modifica attributi e accessi" ma:format="Hyperlink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liente" ma:index="13" nillable="true" ma:displayName="Cliente" ma:internalName="Cliente" ma:readOnly="false">
      <xsd:simpleType>
        <xsd:restriction base="dms:Text">
          <xsd:maxLength value="255"/>
        </xsd:restriction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aRiferimento" ma:index="35" nillable="true" ma:displayName="DataRiferimento" ma:format="DateOnly" ma:internalName="DataRiferimento" ma:readOnly="false">
      <xsd:simpleType>
        <xsd:restriction base="dms:DateTime"/>
      </xsd:simpleType>
    </xsd:element>
    <xsd:element name="MediaServiceDateTaken" ma:index="3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privilegiDiGruppo" ma:index="40" nillable="true" ma:displayName="privilegiDiGruppo" ma:internalName="privilegiDiGruppo">
      <xsd:simpleType>
        <xsd:restriction base="dms:Text">
          <xsd:maxLength value="255"/>
        </xsd:restriction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4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f75f1-cdb7-4bb7-94a1-ecaafa6c6624" elementFormDefault="qualified">
    <xsd:import namespace="http://schemas.microsoft.com/office/2006/documentManagement/types"/>
    <xsd:import namespace="http://schemas.microsoft.com/office/infopath/2007/PartnerControls"/>
    <xsd:element name="Readers" ma:index="20" nillable="true" ma:displayName="Utenti abilitati in sola lettura" ma:list="UserInfo" ma:SharePointGroup="0" ma:internalName="Read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s" ma:index="21" nillable="true" ma:displayName="Utenti abilitati in scrittura" ma:list="UserInfo" ma:SharePointGroup="0" ma:internalName="Edito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ruppoCliente" ma:index="22" nillable="true" ma:displayName="Gruppo cliente" ma:internalName="GruppoCliente" ma:readOnly="false">
      <xsd:simpleType>
        <xsd:restriction base="dms:Text">
          <xsd:maxLength value="255"/>
        </xsd:restriction>
      </xsd:simpleType>
    </xsd:element>
    <xsd:element name="FiscalYear" ma:index="23" nillable="true" ma:displayName="Fiscal Year" ma:internalName="FiscalYear" ma:readOnly="false">
      <xsd:simpleType>
        <xsd:restriction base="dms:Text">
          <xsd:maxLength value="10"/>
        </xsd:restriction>
      </xsd:simpleType>
    </xsd:element>
    <xsd:element name="Industry" ma:index="24" nillable="true" ma:displayName="Industry" ma:internalName="Industry" ma:readOnly="false">
      <xsd:simpleType>
        <xsd:restriction base="dms:Text">
          <xsd:maxLength value="255"/>
        </xsd:restriction>
      </xsd:simpleType>
    </xsd:element>
    <xsd:element name="Tipologia" ma:index="25" nillable="true" ma:displayName="Tipologia" ma:internalName="Tipologia" ma:readOnly="false">
      <xsd:simpleType>
        <xsd:restriction base="dms:Text">
          <xsd:maxLength value="255"/>
        </xsd:restriction>
      </xsd:simpleType>
    </xsd:element>
    <xsd:element name="Riservato" ma:index="26" nillable="true" ma:displayName="Riservato" ma:internalName="Riservato" ma:readOnly="false">
      <xsd:simpleType>
        <xsd:restriction base="dms:Text">
          <xsd:maxLength value="255"/>
        </xsd:restriction>
      </xsd:simpleType>
    </xsd:element>
    <xsd:element name="FolderStatus" ma:index="27" nillable="true" ma:displayName="Attivo/Non attivo" ma:internalName="FolderStatus" ma:readOnly="false">
      <xsd:simpleType>
        <xsd:restriction base="dms:Text">
          <xsd:maxLength value="255"/>
        </xsd:restriction>
      </xsd:simpleType>
    </xsd:element>
    <xsd:element name="SharedWithUsers" ma:index="2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i contenuto"/>
        <xsd:element ref="dc:title" minOccurs="0" maxOccurs="1" ma:index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dattore xmlns="ef7d9a3e-8eaf-465f-903c-658d3d65b39b">
      <UserInfo>
        <DisplayName>Marino, Serena</DisplayName>
        <AccountId>107</AccountId>
        <AccountType/>
      </UserInfo>
      <UserInfo>
        <DisplayName>Beccagutti, Michele</DisplayName>
        <AccountId>108</AccountId>
        <AccountType/>
      </UserInfo>
      <UserInfo>
        <DisplayName>Rotunno, Valerio</DisplayName>
        <AccountId>109</AccountId>
        <AccountType/>
      </UserInfo>
    </Redattore>
    <Readers xmlns="3e9f75f1-cdb7-4bb7-94a1-ecaafa6c6624">
      <UserInfo>
        <DisplayName/>
        <AccountId xsi:nil="true"/>
        <AccountType/>
      </UserInfo>
    </Readers>
    <privilegiDiGruppo xmlns="ef7d9a3e-8eaf-465f-903c-658d3d65b39b" xsi:nil="true"/>
    <Industry xmlns="3e9f75f1-cdb7-4bb7-94a1-ecaafa6c6624">PS &amp; Infrastructure</Industry>
    <Area xmlns="ef7d9a3e-8eaf-465f-903c-658d3d65b39b">Area 5</Area>
    <Editors xmlns="3e9f75f1-cdb7-4bb7-94a1-ecaafa6c6624">
      <UserInfo>
        <DisplayName/>
        <AccountId xsi:nil="true"/>
        <AccountType/>
      </UserInfo>
    </Editors>
    <FiscalYear xmlns="3e9f75f1-cdb7-4bb7-94a1-ecaafa6c6624">2023-2024</FiscalYear>
    <FolderStatus xmlns="3e9f75f1-cdb7-4bb7-94a1-ecaafa6c6624">Attivo</FolderStatus>
    <DataRiferimento xmlns="ef7d9a3e-8eaf-465f-903c-658d3d65b39b" xsi:nil="true"/>
    <Macroservizio xmlns="ef7d9a3e-8eaf-465f-903c-658d3d65b39b">Monitoring Public</Macroservizio>
    <Ufficio xmlns="ef7d9a3e-8eaf-465f-903c-658d3d65b39b">Roma</Ufficio>
    <DocumentSetDescription xmlns="http://schemas.microsoft.com/sharepoint/v3" xsi:nil="true"/>
    <Partner xmlns="ef7d9a3e-8eaf-465f-903c-658d3d65b39b">
      <UserInfo>
        <DisplayName>Corrado, Antonio</DisplayName>
        <AccountId>52</AccountId>
        <AccountType/>
      </UserInfo>
    </Partner>
    <Link xmlns="ef7d9a3e-8eaf-465f-903c-658d3d65b39b">
      <Url>https://spo-global.kpmg.com/sites/IT-WSHUB/Lists/CollaborationWorkspace/DispForm.aspx?ID=355</Url>
      <Description>https://spo-global.kpmg.com/sites/IT-WSHUB/Lists/CollaborationWorkspace/DispForm.aspx?ID=355</Description>
    </Link>
    <Riservato xmlns="3e9f75f1-cdb7-4bb7-94a1-ecaafa6c6624">No</Riservato>
    <Servizio xmlns="ef7d9a3e-8eaf-465f-903c-658d3d65b39b">BPM/RPA/IA</Servizio>
    <Descrizione xmlns="ef7d9a3e-8eaf-465f-903c-658d3d65b39b" xsi:nil="true"/>
    <Manager xmlns="ef7d9a3e-8eaf-465f-903c-658d3d65b39b">
      <UserInfo>
        <DisplayName>Pisano, Stefano</DisplayName>
        <AccountId>94</AccountId>
        <AccountType/>
      </UserInfo>
    </Manager>
    <GruppoCliente xmlns="3e9f75f1-cdb7-4bb7-94a1-ecaafa6c6624" xsi:nil="true"/>
    <Tipologia xmlns="3e9f75f1-cdb7-4bb7-94a1-ecaafa6c6624">Progetto</Tipologia>
    <LineOfService xmlns="ef7d9a3e-8eaf-465f-903c-658d3d65b39b">GOVERNANCE, RISK &amp; COMPLIANCE - MONITORING PUBLIC</LineOfService>
    <NumeroOpportunita xmlns="ef7d9a3e-8eaf-465f-903c-658d3d65b39b" xsi:nil="true"/>
    <Cliente xmlns="ef7d9a3e-8eaf-465f-903c-658d3d65b39b">ARES</Cliente>
    <SharedWithUsers xmlns="3e9f75f1-cdb7-4bb7-94a1-ecaafa6c662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297610D-74F6-43EA-97CE-0E04576E7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7d9a3e-8eaf-465f-903c-658d3d65b39b"/>
    <ds:schemaRef ds:uri="3e9f75f1-cdb7-4bb7-94a1-ecaafa6c66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392E8-405A-4E6B-ABE4-F3416F8B4A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00D33-4F31-452B-AB87-DBBF86678D32}">
  <ds:schemaRefs>
    <ds:schemaRef ds:uri="ef7d9a3e-8eaf-465f-903c-658d3d65b39b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3e9f75f1-cdb7-4bb7-94a1-ecaafa6c6624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Fabbisogno_Complessivo</vt:lpstr>
      <vt:lpstr>Fabbisogno_X_DEA</vt:lpstr>
      <vt:lpstr>Listino_EA8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Galisai</dc:creator>
  <cp:lastModifiedBy>Michela Pinna</cp:lastModifiedBy>
  <dcterms:created xsi:type="dcterms:W3CDTF">2024-10-31T09:03:51Z</dcterms:created>
  <dcterms:modified xsi:type="dcterms:W3CDTF">2024-12-16T09:46:51Z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0x0101005CD2E0CF2550D54E89EC2E7F212D7267</vt:lpwstr>
  </property>
  <property fmtid="{D5CDD505-2E9C-101B-9397-08002B2CF9AE}" pid="3" name="Order">
    <vt:r8>1167300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