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porcu\Desktop\PROVVEDITORATO DAL 2025\Somministr lavoro Proroga tecnica 2025\GESTIONE CONTRATTO\MODIFICA MARZO 2025\"/>
    </mc:Choice>
  </mc:AlternateContent>
  <bookViews>
    <workbookView xWindow="0" yWindow="0" windowWidth="28800" windowHeight="11730" activeTab="3"/>
  </bookViews>
  <sheets>
    <sheet name="Area Funz e Prof della Salute" sheetId="1" r:id="rId1"/>
    <sheet name="Area degli Assistenti" sheetId="2" r:id="rId2"/>
    <sheet name="Area degli Operatori" sheetId="3" r:id="rId3"/>
    <sheet name="Area Personale di Supporto" sheetId="4" r:id="rId4"/>
  </sheets>
  <definedNames>
    <definedName name="_xlnm.Print_Area" localSheetId="0">'Area Funz e Prof della Salute'!$D$3:$E$35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F27" i="3"/>
  <c r="G27" i="3"/>
  <c r="F27" i="4"/>
  <c r="F25" i="4"/>
  <c r="E25" i="4"/>
  <c r="I28" i="1"/>
  <c r="H28" i="1"/>
  <c r="G28" i="1"/>
  <c r="I26" i="1"/>
  <c r="H26" i="1"/>
  <c r="G26" i="1"/>
  <c r="E26" i="1"/>
  <c r="F10" i="3" l="1"/>
  <c r="F14" i="3" s="1"/>
  <c r="F12" i="3" l="1"/>
  <c r="F16" i="3" l="1"/>
  <c r="F19" i="3" s="1"/>
  <c r="F25" i="3" s="1"/>
  <c r="F10" i="4"/>
  <c r="F12" i="4" s="1"/>
  <c r="E10" i="4"/>
  <c r="E12" i="4" s="1"/>
  <c r="G10" i="3"/>
  <c r="G14" i="3" s="1"/>
  <c r="E10" i="3"/>
  <c r="E14" i="3" s="1"/>
  <c r="F31" i="3" l="1"/>
  <c r="F21" i="3"/>
  <c r="F23" i="3"/>
  <c r="F14" i="4"/>
  <c r="E14" i="4"/>
  <c r="E16" i="4" s="1"/>
  <c r="E19" i="4" s="1"/>
  <c r="G12" i="3"/>
  <c r="G16" i="3" s="1"/>
  <c r="G19" i="3" s="1"/>
  <c r="E12" i="3"/>
  <c r="F16" i="4"/>
  <c r="F19" i="4" s="1"/>
  <c r="E10" i="2"/>
  <c r="E14" i="2" s="1"/>
  <c r="G23" i="3" l="1"/>
  <c r="G25" i="3"/>
  <c r="F33" i="3"/>
  <c r="G31" i="3"/>
  <c r="G21" i="3"/>
  <c r="E12" i="2"/>
  <c r="E16" i="2" s="1"/>
  <c r="E19" i="2" s="1"/>
  <c r="E25" i="2" s="1"/>
  <c r="E16" i="3"/>
  <c r="E19" i="3" s="1"/>
  <c r="E25" i="3" s="1"/>
  <c r="F23" i="4"/>
  <c r="F31" i="4"/>
  <c r="F21" i="4"/>
  <c r="E31" i="4"/>
  <c r="E21" i="4"/>
  <c r="E27" i="4"/>
  <c r="E23" i="4"/>
  <c r="G33" i="3" l="1"/>
  <c r="E33" i="4"/>
  <c r="F33" i="4"/>
  <c r="E31" i="3"/>
  <c r="E27" i="3"/>
  <c r="E23" i="3"/>
  <c r="E21" i="3"/>
  <c r="E33" i="3" l="1"/>
  <c r="E23" i="2"/>
  <c r="E21" i="2"/>
  <c r="E31" i="2"/>
  <c r="E27" i="2"/>
  <c r="E33" i="2" l="1"/>
  <c r="I11" i="1"/>
  <c r="I4" i="1"/>
  <c r="I15" i="1" l="1"/>
  <c r="I13" i="1"/>
  <c r="I17" i="1" l="1"/>
  <c r="I20" i="1" s="1"/>
  <c r="I32" i="1"/>
  <c r="G11" i="1"/>
  <c r="G4" i="1"/>
  <c r="F11" i="1"/>
  <c r="H11" i="1"/>
  <c r="E11" i="1"/>
  <c r="I24" i="1" l="1"/>
  <c r="I22" i="1"/>
  <c r="I34" i="1" s="1"/>
  <c r="G13" i="1"/>
  <c r="G15" i="1"/>
  <c r="G17" i="1" l="1"/>
  <c r="G20" i="1" s="1"/>
  <c r="G24" i="1" l="1"/>
  <c r="G32" i="1"/>
  <c r="G22" i="1"/>
  <c r="G34" i="1" l="1"/>
  <c r="H4" i="1"/>
  <c r="F4" i="1"/>
  <c r="E4" i="1"/>
  <c r="E13" i="1" l="1"/>
  <c r="E17" i="1" s="1"/>
  <c r="E20" i="1" s="1"/>
  <c r="E15" i="1"/>
  <c r="F13" i="1"/>
  <c r="F15" i="1"/>
  <c r="H15" i="1"/>
  <c r="H13" i="1"/>
  <c r="F17" i="1" l="1"/>
  <c r="F20" i="1" s="1"/>
  <c r="H17" i="1"/>
  <c r="H20" i="1" s="1"/>
  <c r="E32" i="1"/>
  <c r="E24" i="1"/>
  <c r="E22" i="1"/>
  <c r="F22" i="1" l="1"/>
  <c r="F24" i="1"/>
  <c r="F26" i="1"/>
  <c r="H32" i="1"/>
  <c r="H24" i="1"/>
  <c r="H22" i="1"/>
  <c r="H34" i="1" s="1"/>
  <c r="F32" i="1"/>
  <c r="E34" i="1"/>
  <c r="F34" i="1" l="1"/>
</calcChain>
</file>

<file path=xl/sharedStrings.xml><?xml version="1.0" encoding="utf-8"?>
<sst xmlns="http://schemas.openxmlformats.org/spreadsheetml/2006/main" count="283" uniqueCount="91">
  <si>
    <t>a</t>
  </si>
  <si>
    <t>a2</t>
  </si>
  <si>
    <t>a3</t>
  </si>
  <si>
    <t>b</t>
  </si>
  <si>
    <t>c</t>
  </si>
  <si>
    <t>d</t>
  </si>
  <si>
    <t>e</t>
  </si>
  <si>
    <t>f</t>
  </si>
  <si>
    <t xml:space="preserve">Retribuzione oraria </t>
  </si>
  <si>
    <t>h</t>
  </si>
  <si>
    <t>Oneri Previdenziali  28,68%</t>
  </si>
  <si>
    <t>h1</t>
  </si>
  <si>
    <t>ASPI  1,4% *</t>
  </si>
  <si>
    <t>i</t>
  </si>
  <si>
    <t>l</t>
  </si>
  <si>
    <t xml:space="preserve">INAIL </t>
  </si>
  <si>
    <t>m</t>
  </si>
  <si>
    <t xml:space="preserve">Diritti sindacali </t>
  </si>
  <si>
    <t>n</t>
  </si>
  <si>
    <t>TFR</t>
  </si>
  <si>
    <t>o</t>
  </si>
  <si>
    <t>b1</t>
  </si>
  <si>
    <t>a01</t>
  </si>
  <si>
    <t>a02</t>
  </si>
  <si>
    <t>a03</t>
  </si>
  <si>
    <t xml:space="preserve">* IVC 2022 </t>
  </si>
  <si>
    <t>* IVC 2022-2024</t>
  </si>
  <si>
    <t>ms</t>
  </si>
  <si>
    <t>Retribuzione individuale mensile</t>
  </si>
  <si>
    <t>Rateo 13^ma mensilità</t>
  </si>
  <si>
    <t>(a+a2+a3+b+b1)/12</t>
  </si>
  <si>
    <t>(a+a01+a02+a03+a2+a3+b+b1)</t>
  </si>
  <si>
    <t>Descrizione Voci paga</t>
  </si>
  <si>
    <t>CdVc</t>
  </si>
  <si>
    <t>Giornate Lavorative</t>
  </si>
  <si>
    <t>d+h+h1+i+l+m+n</t>
  </si>
  <si>
    <t>* IVC importi per il personale nuovo assunto dal 1° dicembre 2022</t>
  </si>
  <si>
    <t xml:space="preserve">Totale Costo Orario </t>
  </si>
  <si>
    <t>da CCNL 2019-2021</t>
  </si>
  <si>
    <t>www.rgs.mef.gov.it</t>
  </si>
  <si>
    <t>Ind.tà qualificazione prof.le art 99 tab "K"</t>
  </si>
  <si>
    <t>Ind.ta' prof.le specifica art 108 tab "J"</t>
  </si>
  <si>
    <t>Ind Tutela del malato  art 105 tab "I"</t>
  </si>
  <si>
    <t>Ind.ta' Specificità Infermier. art 104 tab "H"</t>
  </si>
  <si>
    <t>Retribuzione mensile art 97 tab "D"</t>
  </si>
  <si>
    <t>Indennità di funzione base art 32</t>
  </si>
  <si>
    <t>(c13+d3)/(52*36)*(7,20*30 or 6*34)</t>
  </si>
  <si>
    <t>d x 28,68%</t>
  </si>
  <si>
    <t>d x1,4%</t>
  </si>
  <si>
    <t>d x4,2%</t>
  </si>
  <si>
    <t>d x1,3%-0,5%</t>
  </si>
  <si>
    <t>d /13,5</t>
  </si>
  <si>
    <t>**Ferie ed ex Festività</t>
  </si>
  <si>
    <t>(c+d+e)/156***</t>
  </si>
  <si>
    <t>*** 156 con orario normale - 151 con orario ridotto</t>
  </si>
  <si>
    <t>Fonti e Formule</t>
  </si>
  <si>
    <t xml:space="preserve">**** </t>
  </si>
  <si>
    <t>Assistente dell’informazione - ruolo professionale</t>
  </si>
  <si>
    <t>Assistente informatico - ruolo tecnico</t>
  </si>
  <si>
    <t>Assistente tecnico - ruolo tecnico</t>
  </si>
  <si>
    <t>Assistente amministrativo - ruolo amministrativo</t>
  </si>
  <si>
    <t>** Nei primi 3 anni: (26 + 4) giornate con articolazione su 5 giorni h.7,20 a giorno; (30+4)  giornate con articolazionesu 6 giorn h. 6 a giornoi;</t>
  </si>
  <si>
    <t>*Area di Supporto - Ruolo Amministrativo: Coadiutore Amministrativo</t>
  </si>
  <si>
    <t>*Area di Supporto - Ruolo Tecnico: Operatore Tecnico</t>
  </si>
  <si>
    <t>* Allegato A del CCNL 22/11/2022</t>
  </si>
  <si>
    <t xml:space="preserve">*Area degli Operatori - Ruolo Socio Sanitario: Operatore Socio Sanitario </t>
  </si>
  <si>
    <t xml:space="preserve">*Area degli Operatori - Ruolo Tecnico: Operatore Tecnico Specializzato  </t>
  </si>
  <si>
    <t>*Area degli Operatori - Ruolo Amministrativo: Coadiutore Amministrativo senior</t>
  </si>
  <si>
    <t>*Area degli Assistenti - Ruoli Amministrativo - Tecnico - Professionale</t>
  </si>
  <si>
    <r>
      <rPr>
        <b/>
        <u/>
        <sz val="14"/>
        <color theme="1"/>
        <rFont val="Arial"/>
        <family val="2"/>
      </rPr>
      <t>Professioni tecnico sanitarie:</t>
    </r>
    <r>
      <rPr>
        <sz val="14"/>
        <color theme="1"/>
        <rFont val="Arial"/>
        <family val="2"/>
      </rPr>
      <t xml:space="preserve"> Tecnico sanitario di laboratorio biomedico, Tecnico sanitario di radiologia medica, Tecnico di neurofisiopatologia, Tecnico ortopedico, Tecnico della fisiopatologia cardiocircolatoria e perfusione cardiovascolare, Tecnico audiometrista, Tecnico audioprotesista, Dietista, Igienista Dentale, Odontotecnico, Ottico.</t>
    </r>
  </si>
  <si>
    <r>
      <rPr>
        <b/>
        <u/>
        <sz val="14"/>
        <color theme="1"/>
        <rFont val="Arial"/>
        <family val="2"/>
      </rPr>
      <t>Professioni sanitarie della riabilitazione</t>
    </r>
    <r>
      <rPr>
        <sz val="14"/>
        <color theme="1"/>
        <rFont val="Arial"/>
        <family val="2"/>
      </rPr>
      <t>: Logopedista, Ortottista, Terapista, della neuro e psicomotricità dell’età evolutiva, Tecnico riabilitazione psichiatrica, Terapista occupazionale, Fisioterapista, Massaggiatore non vedente, Educatore professionale, Podologo.</t>
    </r>
  </si>
  <si>
    <r>
      <rPr>
        <b/>
        <u/>
        <sz val="14"/>
        <color theme="1"/>
        <rFont val="Arial"/>
        <family val="2"/>
      </rPr>
      <t>Professioni sanitarie della prevenzione:</t>
    </r>
    <r>
      <rPr>
        <sz val="14"/>
        <color theme="1"/>
        <rFont val="Arial"/>
        <family val="2"/>
      </rPr>
      <t xml:space="preserve"> Tecnico della prevenzione nell’ambiente e nei luoghi di lavoro, Assistente sanitario</t>
    </r>
  </si>
  <si>
    <r>
      <rPr>
        <b/>
        <u/>
        <sz val="14"/>
        <color theme="1"/>
        <rFont val="Arial"/>
        <family val="2"/>
      </rPr>
      <t>Professioni sanitarie infermieristiche</t>
    </r>
    <r>
      <rPr>
        <sz val="14"/>
        <color theme="1"/>
        <rFont val="Arial"/>
        <family val="2"/>
      </rPr>
      <t>: Infermiere, Infermiere pediatrico.</t>
    </r>
  </si>
  <si>
    <r>
      <rPr>
        <b/>
        <u/>
        <sz val="14"/>
        <color theme="1"/>
        <rFont val="Arial"/>
        <family val="2"/>
      </rPr>
      <t>Professione sanitaria ostetrica</t>
    </r>
    <r>
      <rPr>
        <sz val="14"/>
        <color theme="1"/>
        <rFont val="Arial"/>
        <family val="2"/>
      </rPr>
      <t>: Ostetrica</t>
    </r>
  </si>
  <si>
    <t>Ruolo Sanitario</t>
  </si>
  <si>
    <t>Ruolo Socio Sanitario</t>
  </si>
  <si>
    <t>Assistente sociale</t>
  </si>
  <si>
    <t>Ruolo Tecnico</t>
  </si>
  <si>
    <t>Collaboratore tecnico professionale</t>
  </si>
  <si>
    <t>Ruolo Professionale</t>
  </si>
  <si>
    <t>Specialista della comunicazione istituzionale</t>
  </si>
  <si>
    <t>Specialista nei rapporti con i media – giornalista pubblico</t>
  </si>
  <si>
    <t>Assistente religioso</t>
  </si>
  <si>
    <t>Collaboratore amministrativo-professionale</t>
  </si>
  <si>
    <t>Ruolo Amministrativo</t>
  </si>
  <si>
    <t>*Area dei Professionisti della Salute e Funzionari: Personale Tecnico di Radiologia Medica</t>
  </si>
  <si>
    <t>*Area dei Professionisti della Salute e Funzionari: Infermiere ed Infermiere Pediatrico</t>
  </si>
  <si>
    <t>*Area dei Professionisti della Salute e Funzionari: Varie Figure  ruoli Amministrativo - Tecnico - Professionale.</t>
  </si>
  <si>
    <t>*Area dei Professionisti della Salute e Funzionari: Ostetrica e Assistente Sanitario</t>
  </si>
  <si>
    <t>*Area dei Professionisti della Salute e Funzionari: Varie Figure ruoli Sanitario eSocio Sanitario</t>
  </si>
  <si>
    <t>Formatemp- Ebitemp (4,65%)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</si>
</sst>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"/>
    <numFmt numFmtId="165" formatCode="&quot;€&quot;\ #,##0.0000"/>
  </numFmts>
  <fonts count="14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i/>
      <sz val="16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4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1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7" fillId="0" borderId="1" xfId="0" applyNumberFormat="1" applyFont="1" applyBorder="1"/>
    <xf numFmtId="0" fontId="5" fillId="0" borderId="1" xfId="0" applyFont="1" applyBorder="1"/>
    <xf numFmtId="0" fontId="7" fillId="0" borderId="1" xfId="0" applyFont="1" applyFill="1" applyBorder="1"/>
    <xf numFmtId="0" fontId="8" fillId="0" borderId="1" xfId="0" applyFont="1" applyFill="1" applyBorder="1" applyAlignment="1">
      <alignment horizontal="center"/>
    </xf>
    <xf numFmtId="164" fontId="9" fillId="0" borderId="1" xfId="0" applyNumberFormat="1" applyFont="1" applyFill="1" applyBorder="1"/>
    <xf numFmtId="0" fontId="8" fillId="0" borderId="1" xfId="0" applyFont="1" applyBorder="1"/>
    <xf numFmtId="4" fontId="7" fillId="0" borderId="1" xfId="0" applyNumberFormat="1" applyFont="1" applyBorder="1"/>
    <xf numFmtId="3" fontId="8" fillId="0" borderId="1" xfId="0" applyNumberFormat="1" applyFont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4" fontId="5" fillId="0" borderId="1" xfId="0" applyNumberFormat="1" applyFont="1" applyBorder="1"/>
    <xf numFmtId="0" fontId="9" fillId="0" borderId="1" xfId="0" applyFont="1" applyBorder="1"/>
    <xf numFmtId="164" fontId="9" fillId="0" borderId="1" xfId="0" applyNumberFormat="1" applyFont="1" applyBorder="1"/>
    <xf numFmtId="0" fontId="10" fillId="0" borderId="1" xfId="0" applyFont="1" applyBorder="1"/>
    <xf numFmtId="0" fontId="7" fillId="0" borderId="0" xfId="0" applyFont="1"/>
    <xf numFmtId="2" fontId="7" fillId="0" borderId="0" xfId="0" applyNumberFormat="1" applyFont="1"/>
    <xf numFmtId="0" fontId="11" fillId="0" borderId="0" xfId="0" applyFont="1"/>
    <xf numFmtId="0" fontId="8" fillId="0" borderId="0" xfId="0" applyFont="1"/>
    <xf numFmtId="0" fontId="2" fillId="3" borderId="1" xfId="0" applyFont="1" applyFill="1" applyBorder="1"/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64" fontId="7" fillId="3" borderId="1" xfId="0" applyNumberFormat="1" applyFont="1" applyFill="1" applyBorder="1"/>
    <xf numFmtId="164" fontId="5" fillId="2" borderId="1" xfId="0" applyNumberFormat="1" applyFont="1" applyFill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0" fontId="0" fillId="0" borderId="0" xfId="0" applyFont="1"/>
    <xf numFmtId="164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9" fillId="4" borderId="1" xfId="0" applyFont="1" applyFill="1" applyBorder="1"/>
    <xf numFmtId="164" fontId="7" fillId="4" borderId="1" xfId="0" applyNumberFormat="1" applyFont="1" applyFill="1" applyBorder="1"/>
    <xf numFmtId="3" fontId="8" fillId="5" borderId="1" xfId="0" applyNumberFormat="1" applyFont="1" applyFill="1" applyBorder="1" applyAlignment="1">
      <alignment horizontal="center"/>
    </xf>
    <xf numFmtId="164" fontId="7" fillId="6" borderId="1" xfId="0" applyNumberFormat="1" applyFont="1" applyFill="1" applyBorder="1"/>
    <xf numFmtId="0" fontId="7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 indent="2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61"/>
  <sheetViews>
    <sheetView topLeftCell="B1" zoomScale="70" zoomScaleNormal="70" zoomScaleSheetLayoutView="100" workbookViewId="0">
      <selection activeCell="F34" sqref="F34"/>
    </sheetView>
  </sheetViews>
  <sheetFormatPr defaultRowHeight="20.25" x14ac:dyDescent="0.3"/>
  <cols>
    <col min="1" max="1" width="0" style="1" hidden="1" customWidth="1"/>
    <col min="2" max="2" width="59.7109375" style="1" bestFit="1" customWidth="1"/>
    <col min="3" max="3" width="5.7109375" style="1" hidden="1" customWidth="1"/>
    <col min="4" max="4" width="45.85546875" style="1" hidden="1" customWidth="1"/>
    <col min="5" max="5" width="34.85546875" style="1" customWidth="1"/>
    <col min="6" max="8" width="28.7109375" style="1" customWidth="1"/>
    <col min="9" max="9" width="28.7109375" customWidth="1"/>
    <col min="10" max="10" width="11.5703125" customWidth="1"/>
    <col min="15" max="16384" width="9.140625" style="1"/>
  </cols>
  <sheetData>
    <row r="3" spans="1:9" ht="108" x14ac:dyDescent="0.3">
      <c r="A3" s="5" t="s">
        <v>33</v>
      </c>
      <c r="B3" s="8" t="s">
        <v>32</v>
      </c>
      <c r="C3" s="8" t="s">
        <v>27</v>
      </c>
      <c r="D3" s="9" t="s">
        <v>55</v>
      </c>
      <c r="E3" s="10" t="s">
        <v>87</v>
      </c>
      <c r="F3" s="10" t="s">
        <v>89</v>
      </c>
      <c r="G3" s="10" t="s">
        <v>85</v>
      </c>
      <c r="H3" s="10" t="s">
        <v>86</v>
      </c>
      <c r="I3" s="10" t="s">
        <v>88</v>
      </c>
    </row>
    <row r="4" spans="1:9" ht="20.100000000000001" customHeight="1" x14ac:dyDescent="0.3">
      <c r="A4" s="2" t="s">
        <v>0</v>
      </c>
      <c r="B4" s="11" t="s">
        <v>44</v>
      </c>
      <c r="C4" s="12">
        <v>13</v>
      </c>
      <c r="D4" s="13" t="s">
        <v>38</v>
      </c>
      <c r="E4" s="14">
        <f>23298.93/12</f>
        <v>1941.5775000000001</v>
      </c>
      <c r="F4" s="14">
        <f t="shared" ref="F4:I4" si="0">23298.93/12</f>
        <v>1941.5775000000001</v>
      </c>
      <c r="G4" s="14">
        <f t="shared" si="0"/>
        <v>1941.5775000000001</v>
      </c>
      <c r="H4" s="14">
        <f t="shared" si="0"/>
        <v>1941.5775000000001</v>
      </c>
      <c r="I4" s="14">
        <f t="shared" si="0"/>
        <v>1941.5775000000001</v>
      </c>
    </row>
    <row r="5" spans="1:9" ht="20.100000000000001" customHeight="1" x14ac:dyDescent="0.3">
      <c r="A5" s="32" t="s">
        <v>22</v>
      </c>
      <c r="B5" s="33" t="s">
        <v>42</v>
      </c>
      <c r="C5" s="34">
        <v>12</v>
      </c>
      <c r="D5" s="35" t="s">
        <v>38</v>
      </c>
      <c r="E5" s="36">
        <v>0</v>
      </c>
      <c r="F5" s="36">
        <v>41.1</v>
      </c>
      <c r="G5" s="36">
        <v>41.1</v>
      </c>
      <c r="H5" s="36">
        <v>0</v>
      </c>
      <c r="I5" s="36">
        <v>41.1</v>
      </c>
    </row>
    <row r="6" spans="1:9" ht="20.100000000000001" customHeight="1" x14ac:dyDescent="0.3">
      <c r="A6" s="32" t="s">
        <v>23</v>
      </c>
      <c r="B6" s="33" t="s">
        <v>43</v>
      </c>
      <c r="C6" s="34">
        <v>12</v>
      </c>
      <c r="D6" s="35" t="s">
        <v>38</v>
      </c>
      <c r="E6" s="36">
        <v>0</v>
      </c>
      <c r="F6" s="36">
        <v>0</v>
      </c>
      <c r="G6" s="36">
        <v>0</v>
      </c>
      <c r="H6" s="36">
        <v>72.790000000000006</v>
      </c>
      <c r="I6" s="36">
        <v>0</v>
      </c>
    </row>
    <row r="7" spans="1:9" ht="20.100000000000001" customHeight="1" x14ac:dyDescent="0.3">
      <c r="A7" s="32" t="s">
        <v>24</v>
      </c>
      <c r="B7" s="33" t="s">
        <v>41</v>
      </c>
      <c r="C7" s="34">
        <v>12</v>
      </c>
      <c r="D7" s="35" t="s">
        <v>38</v>
      </c>
      <c r="E7" s="36">
        <v>0</v>
      </c>
      <c r="F7" s="36">
        <v>0</v>
      </c>
      <c r="G7" s="36">
        <v>103.29</v>
      </c>
      <c r="H7" s="36">
        <v>36.15</v>
      </c>
      <c r="I7" s="36">
        <v>36.15</v>
      </c>
    </row>
    <row r="8" spans="1:9" ht="20.100000000000001" customHeight="1" x14ac:dyDescent="0.3">
      <c r="A8" s="32" t="s">
        <v>1</v>
      </c>
      <c r="B8" s="33" t="s">
        <v>40</v>
      </c>
      <c r="C8" s="34">
        <v>13</v>
      </c>
      <c r="D8" s="35" t="s">
        <v>38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</row>
    <row r="9" spans="1:9" ht="20.100000000000001" customHeight="1" x14ac:dyDescent="0.3">
      <c r="A9" s="32" t="s">
        <v>2</v>
      </c>
      <c r="B9" s="33" t="s">
        <v>45</v>
      </c>
      <c r="C9" s="34">
        <v>13</v>
      </c>
      <c r="D9" s="35" t="s">
        <v>38</v>
      </c>
      <c r="E9" s="36">
        <v>76.92</v>
      </c>
      <c r="F9" s="36">
        <v>76.92</v>
      </c>
      <c r="G9" s="36">
        <v>76.92</v>
      </c>
      <c r="H9" s="36">
        <v>76.92</v>
      </c>
      <c r="I9" s="36">
        <v>76.92</v>
      </c>
    </row>
    <row r="10" spans="1:9" ht="20.100000000000001" customHeight="1" x14ac:dyDescent="0.3">
      <c r="A10" s="2" t="s">
        <v>3</v>
      </c>
      <c r="B10" s="16" t="s">
        <v>25</v>
      </c>
      <c r="C10" s="12">
        <v>13</v>
      </c>
      <c r="D10" s="17" t="s">
        <v>39</v>
      </c>
      <c r="E10" s="18">
        <v>9.7100000000000009</v>
      </c>
      <c r="F10" s="18">
        <v>9.7100000000000009</v>
      </c>
      <c r="G10" s="18">
        <v>9.7100000000000009</v>
      </c>
      <c r="H10" s="18">
        <v>9.7100000000000009</v>
      </c>
      <c r="I10" s="18">
        <v>9.7100000000000009</v>
      </c>
    </row>
    <row r="11" spans="1:9" ht="20.100000000000001" customHeight="1" x14ac:dyDescent="0.3">
      <c r="A11" s="2" t="s">
        <v>21</v>
      </c>
      <c r="B11" s="16" t="s">
        <v>26</v>
      </c>
      <c r="C11" s="12">
        <v>13</v>
      </c>
      <c r="D11" s="17" t="s">
        <v>39</v>
      </c>
      <c r="E11" s="18">
        <f>E10*6.7</f>
        <v>65.057000000000002</v>
      </c>
      <c r="F11" s="18">
        <f t="shared" ref="F11:G11" si="1">F10*6.7</f>
        <v>65.057000000000002</v>
      </c>
      <c r="G11" s="18">
        <f t="shared" si="1"/>
        <v>65.057000000000002</v>
      </c>
      <c r="H11" s="18">
        <f>H10*6.7</f>
        <v>65.057000000000002</v>
      </c>
      <c r="I11" s="18">
        <f>I10*6.7</f>
        <v>65.057000000000002</v>
      </c>
    </row>
    <row r="12" spans="1:9" ht="20.100000000000001" customHeight="1" x14ac:dyDescent="0.3">
      <c r="A12" s="2"/>
      <c r="B12" s="11"/>
      <c r="C12" s="11"/>
      <c r="D12" s="11"/>
      <c r="E12" s="14"/>
      <c r="F12" s="14"/>
      <c r="G12" s="14"/>
      <c r="H12" s="14"/>
      <c r="I12" s="14"/>
    </row>
    <row r="13" spans="1:9" ht="20.100000000000001" customHeight="1" x14ac:dyDescent="0.3">
      <c r="A13" s="2" t="s">
        <v>4</v>
      </c>
      <c r="B13" s="11" t="s">
        <v>28</v>
      </c>
      <c r="C13" s="11"/>
      <c r="D13" s="19" t="s">
        <v>31</v>
      </c>
      <c r="E13" s="14">
        <f>SUM(E4:E12)</f>
        <v>2093.2645000000002</v>
      </c>
      <c r="F13" s="14">
        <f t="shared" ref="F13:I13" si="2">SUM(F4:F12)</f>
        <v>2134.3644999999997</v>
      </c>
      <c r="G13" s="14">
        <f t="shared" si="2"/>
        <v>2237.6545000000001</v>
      </c>
      <c r="H13" s="14">
        <f t="shared" si="2"/>
        <v>2202.2044999999998</v>
      </c>
      <c r="I13" s="14">
        <f t="shared" si="2"/>
        <v>2170.5144999999998</v>
      </c>
    </row>
    <row r="14" spans="1:9" ht="20.100000000000001" customHeight="1" x14ac:dyDescent="0.3">
      <c r="A14" s="2"/>
      <c r="B14" s="11"/>
      <c r="C14" s="11"/>
      <c r="D14" s="11"/>
      <c r="E14" s="20"/>
      <c r="F14" s="20"/>
      <c r="G14" s="20"/>
      <c r="H14" s="20"/>
      <c r="I14" s="20"/>
    </row>
    <row r="15" spans="1:9" ht="20.100000000000001" customHeight="1" x14ac:dyDescent="0.3">
      <c r="A15" s="2" t="s">
        <v>5</v>
      </c>
      <c r="B15" s="11" t="s">
        <v>29</v>
      </c>
      <c r="C15" s="11"/>
      <c r="D15" s="19" t="s">
        <v>30</v>
      </c>
      <c r="E15" s="14">
        <f>(E4+E8+E9+E10+E11)/12</f>
        <v>174.43870833333335</v>
      </c>
      <c r="F15" s="14">
        <f t="shared" ref="F15:I15" si="3">(F4+F8+F9+F10+F11)/12</f>
        <v>174.43870833333335</v>
      </c>
      <c r="G15" s="14">
        <f t="shared" si="3"/>
        <v>174.43870833333335</v>
      </c>
      <c r="H15" s="14">
        <f t="shared" si="3"/>
        <v>174.43870833333335</v>
      </c>
      <c r="I15" s="14">
        <f t="shared" si="3"/>
        <v>174.43870833333335</v>
      </c>
    </row>
    <row r="16" spans="1:9" ht="20.100000000000001" customHeight="1" x14ac:dyDescent="0.3">
      <c r="A16" s="2"/>
      <c r="B16" s="11"/>
      <c r="C16" s="11"/>
      <c r="D16" s="11"/>
      <c r="E16" s="20"/>
      <c r="F16" s="20"/>
      <c r="G16" s="20"/>
      <c r="H16" s="20"/>
      <c r="I16" s="20"/>
    </row>
    <row r="17" spans="1:14" ht="20.100000000000001" customHeight="1" x14ac:dyDescent="0.3">
      <c r="A17" s="2" t="s">
        <v>6</v>
      </c>
      <c r="B17" s="11" t="s">
        <v>52</v>
      </c>
      <c r="C17" s="11"/>
      <c r="D17" s="19" t="s">
        <v>46</v>
      </c>
      <c r="E17" s="14">
        <f>IF(E$18=5,(E$13+E$15)/(52*36)*7.2*30,IF(E$18=6,(E$13+E$15)/(52*36)*6*34,))</f>
        <v>247.12150347222223</v>
      </c>
      <c r="F17" s="14">
        <f t="shared" ref="F17:I17" si="4">IF(F$18=5,(F$13+F$15)/(52*36)*7.2*30,IF(F$18=6,(F$13+F$15)/(52*36)*6*34,))</f>
        <v>251.60034962606829</v>
      </c>
      <c r="G17" s="14">
        <f t="shared" si="4"/>
        <v>262.85631116452998</v>
      </c>
      <c r="H17" s="14">
        <f t="shared" si="4"/>
        <v>258.99317013888884</v>
      </c>
      <c r="I17" s="14">
        <f t="shared" si="4"/>
        <v>255.53977270299146</v>
      </c>
    </row>
    <row r="18" spans="1:14" ht="20.100000000000001" customHeight="1" x14ac:dyDescent="0.3">
      <c r="A18" s="6" t="s">
        <v>7</v>
      </c>
      <c r="B18" s="19" t="s">
        <v>34</v>
      </c>
      <c r="C18" s="19"/>
      <c r="D18" s="19"/>
      <c r="E18" s="44">
        <v>6</v>
      </c>
      <c r="F18" s="44">
        <v>6</v>
      </c>
      <c r="G18" s="44">
        <v>6</v>
      </c>
      <c r="H18" s="44">
        <v>6</v>
      </c>
      <c r="I18" s="44">
        <v>6</v>
      </c>
    </row>
    <row r="19" spans="1:14" ht="20.100000000000001" customHeight="1" x14ac:dyDescent="0.3">
      <c r="A19" s="2"/>
      <c r="B19" s="11"/>
      <c r="C19" s="11"/>
      <c r="D19" s="11"/>
      <c r="E19" s="20"/>
      <c r="F19" s="20"/>
      <c r="G19" s="20"/>
      <c r="H19" s="20"/>
      <c r="I19" s="20"/>
    </row>
    <row r="20" spans="1:14" ht="20.100000000000001" customHeight="1" x14ac:dyDescent="0.3">
      <c r="A20" s="7" t="s">
        <v>5</v>
      </c>
      <c r="B20" s="22" t="s">
        <v>8</v>
      </c>
      <c r="C20" s="22"/>
      <c r="D20" s="23" t="s">
        <v>53</v>
      </c>
      <c r="E20" s="37">
        <f>ROUND((E13+E15+E17)/156,2)</f>
        <v>16.12</v>
      </c>
      <c r="F20" s="37">
        <f t="shared" ref="F20" si="5">ROUND((F13+F15+F17)/156,2)</f>
        <v>16.41</v>
      </c>
      <c r="G20" s="37">
        <f t="shared" ref="G20" si="6">ROUND((G13+G15+G17)/156,2)</f>
        <v>17.149999999999999</v>
      </c>
      <c r="H20" s="37">
        <f>ROUND((H13+H15+H17)/156,2)</f>
        <v>16.899999999999999</v>
      </c>
      <c r="I20" s="37">
        <f>ROUND((I13+I15+I17)/156,2)</f>
        <v>16.670000000000002</v>
      </c>
    </row>
    <row r="21" spans="1:14" ht="20.100000000000001" customHeight="1" x14ac:dyDescent="0.3">
      <c r="A21" s="2"/>
      <c r="B21" s="15"/>
      <c r="C21" s="15"/>
      <c r="D21" s="15"/>
      <c r="E21" s="24"/>
      <c r="F21" s="24"/>
      <c r="G21" s="24"/>
      <c r="H21" s="24"/>
      <c r="I21" s="24"/>
    </row>
    <row r="22" spans="1:14" s="4" customFormat="1" ht="20.100000000000001" customHeight="1" x14ac:dyDescent="0.3">
      <c r="A22" s="3" t="s">
        <v>9</v>
      </c>
      <c r="B22" s="25" t="s">
        <v>10</v>
      </c>
      <c r="C22" s="25"/>
      <c r="D22" s="25" t="s">
        <v>47</v>
      </c>
      <c r="E22" s="26">
        <f>E20*28.68%</f>
        <v>4.6232160000000002</v>
      </c>
      <c r="F22" s="26">
        <f>F20*28.68%</f>
        <v>4.7063880000000005</v>
      </c>
      <c r="G22" s="26">
        <f t="shared" ref="G22:I22" si="7">G20*28.68%</f>
        <v>4.9186199999999998</v>
      </c>
      <c r="H22" s="26">
        <f t="shared" si="7"/>
        <v>4.8469199999999999</v>
      </c>
      <c r="I22" s="26">
        <f t="shared" si="7"/>
        <v>4.7809560000000006</v>
      </c>
      <c r="J22"/>
      <c r="K22"/>
      <c r="L22"/>
      <c r="M22"/>
      <c r="N22"/>
    </row>
    <row r="23" spans="1:14" s="4" customFormat="1" ht="20.100000000000001" customHeight="1" x14ac:dyDescent="0.3">
      <c r="A23" s="3"/>
      <c r="B23" s="25"/>
      <c r="C23" s="25"/>
      <c r="D23" s="25"/>
      <c r="E23" s="26"/>
      <c r="F23" s="26"/>
      <c r="G23" s="26"/>
      <c r="H23" s="26"/>
      <c r="I23" s="26"/>
      <c r="J23"/>
      <c r="K23"/>
      <c r="L23"/>
      <c r="M23"/>
      <c r="N23"/>
    </row>
    <row r="24" spans="1:14" ht="20.100000000000001" customHeight="1" x14ac:dyDescent="0.3">
      <c r="A24" s="2" t="s">
        <v>11</v>
      </c>
      <c r="B24" s="11" t="s">
        <v>12</v>
      </c>
      <c r="C24" s="11"/>
      <c r="D24" s="11" t="s">
        <v>48</v>
      </c>
      <c r="E24" s="14">
        <f>E20*1.4%</f>
        <v>0.22567999999999999</v>
      </c>
      <c r="F24" s="14">
        <f>F20*1.4%</f>
        <v>0.22973999999999997</v>
      </c>
      <c r="G24" s="14">
        <f>G20*1.4%</f>
        <v>0.24009999999999995</v>
      </c>
      <c r="H24" s="14">
        <f t="shared" ref="H24" si="8">H20*1.4%</f>
        <v>0.23659999999999995</v>
      </c>
      <c r="I24" s="14">
        <f>I20*1.4%</f>
        <v>0.23338</v>
      </c>
    </row>
    <row r="25" spans="1:14" ht="20.100000000000001" customHeight="1" x14ac:dyDescent="0.3">
      <c r="A25" s="2"/>
      <c r="B25" s="11"/>
      <c r="C25" s="11"/>
      <c r="D25" s="11"/>
      <c r="E25" s="14"/>
      <c r="F25" s="14"/>
      <c r="G25" s="14"/>
      <c r="H25" s="14"/>
      <c r="I25" s="14"/>
    </row>
    <row r="26" spans="1:14" ht="20.100000000000001" customHeight="1" x14ac:dyDescent="0.3">
      <c r="A26" s="2" t="s">
        <v>13</v>
      </c>
      <c r="B26" s="42" t="s">
        <v>90</v>
      </c>
      <c r="C26" s="27"/>
      <c r="D26" s="11" t="s">
        <v>49</v>
      </c>
      <c r="E26" s="43">
        <f>E20*4.65%</f>
        <v>0.74958000000000014</v>
      </c>
      <c r="F26" s="43">
        <f>F20*4.65%</f>
        <v>0.7630650000000001</v>
      </c>
      <c r="G26" s="43">
        <f>G20*4.65%</f>
        <v>0.79747500000000004</v>
      </c>
      <c r="H26" s="43">
        <f>H20*4.65%</f>
        <v>0.78585000000000005</v>
      </c>
      <c r="I26" s="43">
        <f>I20*4.65%</f>
        <v>0.77515500000000015</v>
      </c>
    </row>
    <row r="27" spans="1:14" ht="20.100000000000001" customHeight="1" x14ac:dyDescent="0.3">
      <c r="A27" s="2"/>
      <c r="B27" s="11"/>
      <c r="C27" s="11"/>
      <c r="D27" s="11"/>
      <c r="E27" s="14"/>
      <c r="F27" s="14"/>
      <c r="G27" s="14"/>
      <c r="H27" s="14"/>
      <c r="I27" s="14"/>
    </row>
    <row r="28" spans="1:14" ht="20.100000000000001" customHeight="1" x14ac:dyDescent="0.3">
      <c r="A28" s="2" t="s">
        <v>14</v>
      </c>
      <c r="B28" s="11" t="s">
        <v>15</v>
      </c>
      <c r="C28" s="11"/>
      <c r="D28" s="11" t="s">
        <v>50</v>
      </c>
      <c r="E28" s="45">
        <f>E20*5/1000</f>
        <v>8.0600000000000005E-2</v>
      </c>
      <c r="F28" s="45">
        <f>F20*13/1000</f>
        <v>0.21333000000000002</v>
      </c>
      <c r="G28" s="45">
        <f>G20*13/1000</f>
        <v>0.22294999999999998</v>
      </c>
      <c r="H28" s="45">
        <f>H20*13/1000</f>
        <v>0.21969999999999998</v>
      </c>
      <c r="I28" s="45">
        <f>I20*13/1000</f>
        <v>0.21671000000000004</v>
      </c>
    </row>
    <row r="29" spans="1:14" ht="20.100000000000001" customHeight="1" x14ac:dyDescent="0.3">
      <c r="A29" s="2"/>
      <c r="B29" s="11"/>
      <c r="C29" s="11"/>
      <c r="D29" s="11"/>
      <c r="E29" s="14"/>
      <c r="F29" s="14"/>
      <c r="G29" s="14"/>
      <c r="H29" s="14"/>
      <c r="I29" s="14"/>
    </row>
    <row r="30" spans="1:14" ht="19.5" customHeight="1" x14ac:dyDescent="0.3">
      <c r="A30" s="2" t="s">
        <v>16</v>
      </c>
      <c r="B30" s="25" t="s">
        <v>17</v>
      </c>
      <c r="C30" s="27"/>
      <c r="D30" s="11"/>
      <c r="E30" s="14">
        <v>0.01</v>
      </c>
      <c r="F30" s="14">
        <v>0.01</v>
      </c>
      <c r="G30" s="14">
        <v>0.01</v>
      </c>
      <c r="H30" s="14">
        <v>0.01</v>
      </c>
      <c r="I30" s="14">
        <v>0.01</v>
      </c>
    </row>
    <row r="31" spans="1:14" ht="19.5" customHeight="1" x14ac:dyDescent="0.3">
      <c r="A31" s="2"/>
      <c r="B31" s="11"/>
      <c r="C31" s="11"/>
      <c r="D31" s="11"/>
      <c r="E31" s="14"/>
      <c r="F31" s="14"/>
      <c r="G31" s="14"/>
      <c r="H31" s="14"/>
      <c r="I31" s="14"/>
    </row>
    <row r="32" spans="1:14" ht="20.100000000000001" customHeight="1" x14ac:dyDescent="0.3">
      <c r="A32" s="2" t="s">
        <v>18</v>
      </c>
      <c r="B32" s="11" t="s">
        <v>19</v>
      </c>
      <c r="C32" s="11"/>
      <c r="D32" s="11" t="s">
        <v>51</v>
      </c>
      <c r="E32" s="14">
        <f>E20/13.5</f>
        <v>1.1940740740740741</v>
      </c>
      <c r="F32" s="14">
        <f t="shared" ref="F32:I32" si="9">F20/13.5</f>
        <v>1.2155555555555555</v>
      </c>
      <c r="G32" s="14">
        <f t="shared" si="9"/>
        <v>1.2703703703703704</v>
      </c>
      <c r="H32" s="14">
        <f t="shared" si="9"/>
        <v>1.2518518518518518</v>
      </c>
      <c r="I32" s="14">
        <f t="shared" si="9"/>
        <v>1.234814814814815</v>
      </c>
    </row>
    <row r="33" spans="1:9" ht="20.100000000000001" customHeight="1" x14ac:dyDescent="0.3">
      <c r="A33" s="2"/>
      <c r="B33" s="11"/>
      <c r="C33" s="11"/>
      <c r="D33" s="11"/>
      <c r="E33" s="20"/>
      <c r="F33" s="20"/>
      <c r="G33" s="20"/>
      <c r="H33" s="20"/>
      <c r="I33" s="20"/>
    </row>
    <row r="34" spans="1:9" ht="19.5" customHeight="1" x14ac:dyDescent="0.3">
      <c r="A34" s="7" t="s">
        <v>20</v>
      </c>
      <c r="B34" s="22" t="s">
        <v>37</v>
      </c>
      <c r="C34" s="22"/>
      <c r="D34" s="23" t="s">
        <v>35</v>
      </c>
      <c r="E34" s="37">
        <f>E20+E22+E24+E26+E28+E30+E32</f>
        <v>23.003150074074078</v>
      </c>
      <c r="F34" s="37">
        <f t="shared" ref="F34" si="10">F20+F22+F24+F26+F28+F30+F32</f>
        <v>23.548078555555556</v>
      </c>
      <c r="G34" s="37">
        <f t="shared" ref="G34" si="11">G20+G22+G24+G26+G28+G30+G32</f>
        <v>24.609515370370367</v>
      </c>
      <c r="H34" s="37">
        <f>H20+H22+H24+H26+H28+H30+H32</f>
        <v>24.250921851851853</v>
      </c>
      <c r="I34" s="37">
        <f>I20+I22+I24+I26+I28+I30+I32</f>
        <v>23.921015814814819</v>
      </c>
    </row>
    <row r="35" spans="1:9" x14ac:dyDescent="0.3">
      <c r="B35" s="28"/>
      <c r="C35" s="28"/>
      <c r="D35" s="28"/>
      <c r="E35" s="29"/>
      <c r="F35" s="28"/>
      <c r="G35" s="28"/>
      <c r="H35" s="28"/>
      <c r="I35" s="30"/>
    </row>
    <row r="36" spans="1:9" ht="23.25" x14ac:dyDescent="0.35">
      <c r="B36" s="48" t="s">
        <v>64</v>
      </c>
      <c r="C36" s="48"/>
      <c r="D36" s="48"/>
      <c r="E36" s="48"/>
      <c r="F36" s="48"/>
      <c r="G36" s="28"/>
      <c r="H36" s="28"/>
      <c r="I36" s="30"/>
    </row>
    <row r="37" spans="1:9" x14ac:dyDescent="0.3">
      <c r="B37" s="28"/>
      <c r="C37" s="28"/>
      <c r="D37" s="28"/>
      <c r="E37" s="29"/>
      <c r="F37" s="28"/>
      <c r="G37" s="28"/>
      <c r="H37" s="28"/>
      <c r="I37" s="30"/>
    </row>
    <row r="38" spans="1:9" x14ac:dyDescent="0.3">
      <c r="B38" s="47" t="s">
        <v>74</v>
      </c>
      <c r="C38" s="47"/>
      <c r="D38" s="47"/>
      <c r="E38" s="47"/>
      <c r="F38" s="47"/>
      <c r="G38" s="28"/>
      <c r="H38" s="28"/>
      <c r="I38" s="30"/>
    </row>
    <row r="39" spans="1:9" x14ac:dyDescent="0.3">
      <c r="B39" s="46" t="s">
        <v>72</v>
      </c>
      <c r="C39" s="46"/>
      <c r="D39" s="46"/>
      <c r="E39" s="46"/>
      <c r="F39" s="46"/>
      <c r="G39" s="28"/>
      <c r="H39" s="28"/>
      <c r="I39" s="30"/>
    </row>
    <row r="40" spans="1:9" ht="8.25" customHeight="1" x14ac:dyDescent="0.3">
      <c r="A40" s="31" t="s">
        <v>36</v>
      </c>
      <c r="B40" s="28"/>
      <c r="C40" s="28"/>
      <c r="D40" s="28"/>
      <c r="E40" s="28"/>
      <c r="F40" s="28"/>
      <c r="G40" s="28"/>
      <c r="H40" s="28"/>
      <c r="I40" s="30"/>
    </row>
    <row r="41" spans="1:9" x14ac:dyDescent="0.3">
      <c r="B41" s="46" t="s">
        <v>73</v>
      </c>
      <c r="C41" s="46"/>
      <c r="D41" s="46"/>
      <c r="E41" s="46"/>
      <c r="F41" s="46"/>
      <c r="G41" s="28"/>
      <c r="H41" s="28"/>
      <c r="I41" s="30"/>
    </row>
    <row r="42" spans="1:9" ht="6" customHeight="1" x14ac:dyDescent="0.3">
      <c r="A42" s="31"/>
      <c r="B42" s="28"/>
      <c r="C42" s="28"/>
      <c r="D42" s="28"/>
      <c r="E42" s="28"/>
      <c r="F42" s="28"/>
      <c r="G42" s="28"/>
      <c r="H42" s="28"/>
      <c r="I42" s="30"/>
    </row>
    <row r="43" spans="1:9" ht="84.75" customHeight="1" x14ac:dyDescent="0.3">
      <c r="B43" s="46" t="s">
        <v>69</v>
      </c>
      <c r="C43" s="46"/>
      <c r="D43" s="46"/>
      <c r="E43" s="46"/>
      <c r="F43" s="46"/>
      <c r="G43" s="28"/>
      <c r="H43" s="28"/>
      <c r="I43" s="30"/>
    </row>
    <row r="44" spans="1:9" ht="7.5" customHeight="1" x14ac:dyDescent="0.3">
      <c r="B44" s="28"/>
      <c r="C44" s="28"/>
      <c r="D44" s="28"/>
      <c r="E44" s="28"/>
      <c r="F44" s="28"/>
      <c r="G44" s="28"/>
      <c r="H44" s="28"/>
      <c r="I44" s="30"/>
    </row>
    <row r="45" spans="1:9" ht="67.5" customHeight="1" x14ac:dyDescent="0.3">
      <c r="B45" s="46" t="s">
        <v>70</v>
      </c>
      <c r="C45" s="46"/>
      <c r="D45" s="46"/>
      <c r="E45" s="46"/>
      <c r="F45" s="46"/>
      <c r="G45" s="28"/>
      <c r="H45" s="28"/>
      <c r="I45" s="30"/>
    </row>
    <row r="46" spans="1:9" ht="9.75" customHeight="1" x14ac:dyDescent="0.3">
      <c r="B46" s="28"/>
      <c r="C46" s="28"/>
      <c r="D46" s="28"/>
      <c r="E46" s="28"/>
      <c r="F46" s="28"/>
      <c r="G46" s="28"/>
      <c r="H46" s="28"/>
      <c r="I46" s="30"/>
    </row>
    <row r="47" spans="1:9" ht="39" customHeight="1" x14ac:dyDescent="0.3">
      <c r="B47" s="46" t="s">
        <v>71</v>
      </c>
      <c r="C47" s="46"/>
      <c r="D47" s="46"/>
      <c r="E47" s="46"/>
      <c r="F47" s="46"/>
    </row>
    <row r="48" spans="1:9" ht="7.5" customHeight="1" x14ac:dyDescent="0.3"/>
    <row r="49" spans="2:6" x14ac:dyDescent="0.3">
      <c r="B49" s="47" t="s">
        <v>75</v>
      </c>
      <c r="C49" s="47"/>
      <c r="D49" s="47"/>
      <c r="E49" s="47"/>
      <c r="F49" s="47"/>
    </row>
    <row r="50" spans="2:6" x14ac:dyDescent="0.3">
      <c r="B50" s="46" t="s">
        <v>76</v>
      </c>
      <c r="C50" s="46"/>
      <c r="D50" s="46"/>
      <c r="E50" s="46"/>
      <c r="F50" s="46"/>
    </row>
    <row r="51" spans="2:6" ht="6" customHeight="1" x14ac:dyDescent="0.3"/>
    <row r="52" spans="2:6" x14ac:dyDescent="0.3">
      <c r="B52" s="47" t="s">
        <v>77</v>
      </c>
      <c r="C52" s="47"/>
      <c r="D52" s="47"/>
      <c r="E52" s="47"/>
      <c r="F52" s="47"/>
    </row>
    <row r="53" spans="2:6" x14ac:dyDescent="0.3">
      <c r="B53" s="46" t="s">
        <v>78</v>
      </c>
      <c r="C53" s="46"/>
      <c r="D53" s="46"/>
      <c r="E53" s="46"/>
      <c r="F53" s="46"/>
    </row>
    <row r="54" spans="2:6" ht="8.25" customHeight="1" x14ac:dyDescent="0.3"/>
    <row r="55" spans="2:6" x14ac:dyDescent="0.3">
      <c r="B55" s="47" t="s">
        <v>79</v>
      </c>
      <c r="C55" s="47"/>
      <c r="D55" s="47"/>
      <c r="E55" s="47"/>
      <c r="F55" s="47"/>
    </row>
    <row r="56" spans="2:6" x14ac:dyDescent="0.3">
      <c r="B56" s="46" t="s">
        <v>80</v>
      </c>
      <c r="C56" s="46"/>
      <c r="D56" s="46"/>
      <c r="E56" s="46"/>
      <c r="F56" s="46"/>
    </row>
    <row r="57" spans="2:6" x14ac:dyDescent="0.3">
      <c r="B57" s="46" t="s">
        <v>81</v>
      </c>
      <c r="C57" s="46"/>
      <c r="D57" s="46"/>
      <c r="E57" s="46"/>
      <c r="F57" s="46"/>
    </row>
    <row r="58" spans="2:6" x14ac:dyDescent="0.3">
      <c r="B58" s="46" t="s">
        <v>82</v>
      </c>
      <c r="C58" s="46"/>
      <c r="D58" s="46"/>
      <c r="E58" s="46"/>
      <c r="F58" s="46"/>
    </row>
    <row r="59" spans="2:6" ht="8.25" customHeight="1" x14ac:dyDescent="0.3"/>
    <row r="60" spans="2:6" x14ac:dyDescent="0.3">
      <c r="B60" s="47" t="s">
        <v>84</v>
      </c>
      <c r="C60" s="47"/>
      <c r="D60" s="47"/>
      <c r="E60" s="47"/>
      <c r="F60" s="47"/>
    </row>
    <row r="61" spans="2:6" x14ac:dyDescent="0.3">
      <c r="B61" s="46" t="s">
        <v>83</v>
      </c>
      <c r="C61" s="46"/>
      <c r="D61" s="46"/>
      <c r="E61" s="46"/>
      <c r="F61" s="46"/>
    </row>
  </sheetData>
  <mergeCells count="17">
    <mergeCell ref="B36:F36"/>
    <mergeCell ref="B49:F49"/>
    <mergeCell ref="B50:F50"/>
    <mergeCell ref="B52:F52"/>
    <mergeCell ref="B53:F53"/>
    <mergeCell ref="B43:F43"/>
    <mergeCell ref="B45:F45"/>
    <mergeCell ref="B47:F47"/>
    <mergeCell ref="B39:F39"/>
    <mergeCell ref="B41:F41"/>
    <mergeCell ref="B38:F38"/>
    <mergeCell ref="B61:F61"/>
    <mergeCell ref="B55:F55"/>
    <mergeCell ref="B60:F60"/>
    <mergeCell ref="B56:F56"/>
    <mergeCell ref="B57:F57"/>
    <mergeCell ref="B58:F58"/>
  </mergeCells>
  <pageMargins left="0.23622047244094491" right="0.23622047244094491" top="0.74803149606299213" bottom="0.74803149606299213" header="0.31496062992125984" footer="0.31496062992125984"/>
  <pageSetup paperSize="8" scale="96" orientation="landscape" r:id="rId1"/>
  <headerFooter scaleWithDoc="0" alignWithMargins="0">
    <oddHeader xml:space="preserve">&amp;C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7"/>
  <sheetViews>
    <sheetView topLeftCell="B1" zoomScale="70" zoomScaleNormal="70" workbookViewId="0">
      <selection activeCell="E25" sqref="E25"/>
    </sheetView>
  </sheetViews>
  <sheetFormatPr defaultRowHeight="20.25" x14ac:dyDescent="0.3"/>
  <cols>
    <col min="1" max="1" width="0" style="1" hidden="1" customWidth="1"/>
    <col min="2" max="2" width="59.7109375" style="1" bestFit="1" customWidth="1"/>
    <col min="3" max="3" width="5.7109375" style="1" hidden="1" customWidth="1"/>
    <col min="4" max="4" width="45" style="1" hidden="1" customWidth="1"/>
    <col min="5" max="5" width="30.140625" style="1" customWidth="1"/>
    <col min="6" max="6" width="11.5703125" customWidth="1"/>
    <col min="11" max="16384" width="9.140625" style="1"/>
  </cols>
  <sheetData>
    <row r="3" spans="1:5" ht="90" x14ac:dyDescent="0.3">
      <c r="A3" s="5" t="s">
        <v>33</v>
      </c>
      <c r="B3" s="8" t="s">
        <v>32</v>
      </c>
      <c r="C3" s="8" t="s">
        <v>27</v>
      </c>
      <c r="D3" s="9" t="s">
        <v>55</v>
      </c>
      <c r="E3" s="10" t="s">
        <v>68</v>
      </c>
    </row>
    <row r="4" spans="1:5" ht="20.100000000000001" customHeight="1" x14ac:dyDescent="0.3">
      <c r="A4" s="2" t="s">
        <v>0</v>
      </c>
      <c r="B4" s="11" t="s">
        <v>44</v>
      </c>
      <c r="C4" s="12">
        <v>13</v>
      </c>
      <c r="D4" s="13" t="s">
        <v>38</v>
      </c>
      <c r="E4" s="14">
        <v>1786.48</v>
      </c>
    </row>
    <row r="5" spans="1:5" ht="20.100000000000001" customHeight="1" x14ac:dyDescent="0.3">
      <c r="A5" s="32" t="s">
        <v>22</v>
      </c>
      <c r="B5" s="33" t="s">
        <v>42</v>
      </c>
      <c r="C5" s="34">
        <v>12</v>
      </c>
      <c r="D5" s="35" t="s">
        <v>38</v>
      </c>
      <c r="E5" s="36">
        <v>0</v>
      </c>
    </row>
    <row r="6" spans="1:5" ht="20.100000000000001" customHeight="1" x14ac:dyDescent="0.3">
      <c r="A6" s="32" t="s">
        <v>23</v>
      </c>
      <c r="B6" s="33" t="s">
        <v>43</v>
      </c>
      <c r="C6" s="34">
        <v>12</v>
      </c>
      <c r="D6" s="35" t="s">
        <v>38</v>
      </c>
      <c r="E6" s="36">
        <v>0</v>
      </c>
    </row>
    <row r="7" spans="1:5" ht="20.100000000000001" customHeight="1" x14ac:dyDescent="0.3">
      <c r="A7" s="32" t="s">
        <v>24</v>
      </c>
      <c r="B7" s="33" t="s">
        <v>41</v>
      </c>
      <c r="C7" s="34">
        <v>12</v>
      </c>
      <c r="D7" s="35" t="s">
        <v>38</v>
      </c>
      <c r="E7" s="36">
        <v>0</v>
      </c>
    </row>
    <row r="8" spans="1:5" ht="20.100000000000001" customHeight="1" x14ac:dyDescent="0.3">
      <c r="A8" s="32" t="s">
        <v>1</v>
      </c>
      <c r="B8" s="33" t="s">
        <v>40</v>
      </c>
      <c r="C8" s="34">
        <v>13</v>
      </c>
      <c r="D8" s="35" t="s">
        <v>38</v>
      </c>
      <c r="E8" s="36">
        <v>71.53</v>
      </c>
    </row>
    <row r="9" spans="1:5" ht="20.100000000000001" customHeight="1" x14ac:dyDescent="0.3">
      <c r="A9" s="32" t="s">
        <v>3</v>
      </c>
      <c r="B9" s="33" t="s">
        <v>25</v>
      </c>
      <c r="C9" s="34">
        <v>13</v>
      </c>
      <c r="D9" s="35" t="s">
        <v>39</v>
      </c>
      <c r="E9" s="36">
        <v>8.93</v>
      </c>
    </row>
    <row r="10" spans="1:5" ht="20.100000000000001" customHeight="1" x14ac:dyDescent="0.3">
      <c r="A10" s="2" t="s">
        <v>21</v>
      </c>
      <c r="B10" s="16" t="s">
        <v>26</v>
      </c>
      <c r="C10" s="12">
        <v>13</v>
      </c>
      <c r="D10" s="17" t="s">
        <v>39</v>
      </c>
      <c r="E10" s="18">
        <f>E9*6.7</f>
        <v>59.831000000000003</v>
      </c>
    </row>
    <row r="11" spans="1:5" ht="20.100000000000001" customHeight="1" x14ac:dyDescent="0.3">
      <c r="A11" s="2"/>
      <c r="B11" s="16"/>
      <c r="C11" s="12"/>
      <c r="D11" s="17"/>
      <c r="E11" s="18"/>
    </row>
    <row r="12" spans="1:5" ht="20.100000000000001" customHeight="1" x14ac:dyDescent="0.3">
      <c r="A12" s="2" t="s">
        <v>4</v>
      </c>
      <c r="B12" s="11" t="s">
        <v>28</v>
      </c>
      <c r="C12" s="11"/>
      <c r="D12" s="11" t="s">
        <v>31</v>
      </c>
      <c r="E12" s="14">
        <f>SUM(E4:E11)</f>
        <v>1926.771</v>
      </c>
    </row>
    <row r="13" spans="1:5" ht="20.100000000000001" customHeight="1" x14ac:dyDescent="0.3">
      <c r="A13" s="2"/>
      <c r="B13" s="11"/>
      <c r="C13" s="11"/>
      <c r="D13" s="19"/>
      <c r="E13" s="14"/>
    </row>
    <row r="14" spans="1:5" ht="20.100000000000001" customHeight="1" x14ac:dyDescent="0.3">
      <c r="A14" s="2" t="s">
        <v>5</v>
      </c>
      <c r="B14" s="11" t="s">
        <v>29</v>
      </c>
      <c r="C14" s="11"/>
      <c r="D14" s="11" t="s">
        <v>30</v>
      </c>
      <c r="E14" s="20">
        <f>(E4+E8+E9+E10)/12</f>
        <v>160.56424999999999</v>
      </c>
    </row>
    <row r="15" spans="1:5" ht="20.100000000000001" customHeight="1" x14ac:dyDescent="0.3">
      <c r="A15" s="2"/>
      <c r="B15" s="11"/>
      <c r="C15" s="11"/>
      <c r="D15" s="19"/>
      <c r="E15" s="14"/>
    </row>
    <row r="16" spans="1:5" ht="20.100000000000001" customHeight="1" x14ac:dyDescent="0.3">
      <c r="A16" s="2" t="s">
        <v>6</v>
      </c>
      <c r="B16" s="11" t="s">
        <v>52</v>
      </c>
      <c r="C16" s="11"/>
      <c r="D16" s="11" t="s">
        <v>46</v>
      </c>
      <c r="E16" s="20">
        <f>IF(E$17=5,(E$12+E$14)/(52*36)*7.2*30,IF(E$17=6,(E$12+E$14)/(52*36)*6*34,))</f>
        <v>227.46602083333337</v>
      </c>
    </row>
    <row r="17" spans="1:10" ht="20.100000000000001" customHeight="1" x14ac:dyDescent="0.3">
      <c r="A17" s="2" t="s">
        <v>7</v>
      </c>
      <c r="B17" s="11" t="s">
        <v>34</v>
      </c>
      <c r="C17" s="11"/>
      <c r="D17" s="19"/>
      <c r="E17" s="44">
        <v>6</v>
      </c>
    </row>
    <row r="18" spans="1:10" ht="20.100000000000001" customHeight="1" x14ac:dyDescent="0.3">
      <c r="A18" s="6"/>
      <c r="B18" s="19"/>
      <c r="C18" s="19"/>
      <c r="D18" s="19"/>
      <c r="E18" s="38"/>
    </row>
    <row r="19" spans="1:10" ht="20.100000000000001" customHeight="1" x14ac:dyDescent="0.3">
      <c r="A19" s="7" t="s">
        <v>5</v>
      </c>
      <c r="B19" s="22" t="s">
        <v>8</v>
      </c>
      <c r="C19" s="22"/>
      <c r="D19" s="22" t="s">
        <v>53</v>
      </c>
      <c r="E19" s="37">
        <f>ROUND((E12+E14+E16)/156,2)</f>
        <v>14.84</v>
      </c>
    </row>
    <row r="20" spans="1:10" s="4" customFormat="1" ht="20.100000000000001" customHeight="1" x14ac:dyDescent="0.3">
      <c r="A20" s="3"/>
      <c r="B20" s="25"/>
      <c r="C20" s="25"/>
      <c r="D20" s="25"/>
      <c r="E20" s="26"/>
      <c r="F20"/>
      <c r="G20"/>
      <c r="H20"/>
      <c r="I20"/>
      <c r="J20"/>
    </row>
    <row r="21" spans="1:10" ht="20.100000000000001" customHeight="1" x14ac:dyDescent="0.3">
      <c r="A21" s="2" t="s">
        <v>9</v>
      </c>
      <c r="B21" s="11" t="s">
        <v>10</v>
      </c>
      <c r="C21" s="11"/>
      <c r="D21" s="11" t="s">
        <v>47</v>
      </c>
      <c r="E21" s="20">
        <f>E19*28.68%</f>
        <v>4.2561119999999999</v>
      </c>
      <c r="F21" s="39"/>
      <c r="G21" s="39"/>
      <c r="H21" s="39"/>
      <c r="I21" s="39"/>
      <c r="J21" s="39"/>
    </row>
    <row r="22" spans="1:10" s="4" customFormat="1" ht="20.100000000000001" customHeight="1" x14ac:dyDescent="0.3">
      <c r="A22" s="3"/>
      <c r="B22" s="25"/>
      <c r="C22" s="25"/>
      <c r="D22" s="25"/>
      <c r="E22" s="26"/>
      <c r="F22"/>
      <c r="G22"/>
      <c r="H22"/>
      <c r="I22"/>
      <c r="J22"/>
    </row>
    <row r="23" spans="1:10" s="4" customFormat="1" ht="20.100000000000001" customHeight="1" x14ac:dyDescent="0.3">
      <c r="A23" s="3" t="s">
        <v>11</v>
      </c>
      <c r="B23" s="25" t="s">
        <v>12</v>
      </c>
      <c r="C23" s="25"/>
      <c r="D23" s="25" t="s">
        <v>48</v>
      </c>
      <c r="E23" s="26">
        <f>E19*1.4%</f>
        <v>0.20775999999999997</v>
      </c>
      <c r="F23"/>
      <c r="G23"/>
      <c r="H23"/>
      <c r="I23"/>
      <c r="J23"/>
    </row>
    <row r="24" spans="1:10" ht="20.100000000000001" customHeight="1" x14ac:dyDescent="0.3">
      <c r="A24" s="2"/>
      <c r="B24" s="11"/>
      <c r="C24" s="11"/>
      <c r="D24" s="11"/>
      <c r="E24" s="14"/>
    </row>
    <row r="25" spans="1:10" ht="20.100000000000001" customHeight="1" x14ac:dyDescent="0.3">
      <c r="A25" s="2" t="s">
        <v>13</v>
      </c>
      <c r="B25" s="42" t="s">
        <v>90</v>
      </c>
      <c r="C25" s="11"/>
      <c r="D25" s="11" t="s">
        <v>49</v>
      </c>
      <c r="E25" s="43">
        <f>E19*4.65%</f>
        <v>0.69006000000000012</v>
      </c>
    </row>
    <row r="26" spans="1:10" ht="20.100000000000001" customHeight="1" x14ac:dyDescent="0.3">
      <c r="A26" s="2"/>
      <c r="B26" s="27"/>
      <c r="C26" s="27"/>
      <c r="D26" s="11"/>
      <c r="E26" s="14"/>
    </row>
    <row r="27" spans="1:10" ht="20.100000000000001" customHeight="1" x14ac:dyDescent="0.3">
      <c r="A27" s="2" t="s">
        <v>14</v>
      </c>
      <c r="B27" s="11" t="s">
        <v>15</v>
      </c>
      <c r="C27" s="11"/>
      <c r="D27" s="11" t="s">
        <v>50</v>
      </c>
      <c r="E27" s="45">
        <f>E19*5/1000</f>
        <v>7.4200000000000002E-2</v>
      </c>
    </row>
    <row r="28" spans="1:10" ht="20.100000000000001" customHeight="1" x14ac:dyDescent="0.3">
      <c r="A28" s="2"/>
      <c r="B28" s="11"/>
      <c r="C28" s="11"/>
      <c r="D28" s="11"/>
      <c r="E28" s="14"/>
    </row>
    <row r="29" spans="1:10" ht="20.100000000000001" customHeight="1" x14ac:dyDescent="0.3">
      <c r="A29" s="2" t="s">
        <v>16</v>
      </c>
      <c r="B29" s="11" t="s">
        <v>17</v>
      </c>
      <c r="C29" s="11"/>
      <c r="D29" s="11"/>
      <c r="E29" s="14">
        <v>0.01</v>
      </c>
    </row>
    <row r="30" spans="1:10" ht="19.5" customHeight="1" x14ac:dyDescent="0.3">
      <c r="A30" s="2"/>
      <c r="B30" s="27"/>
      <c r="C30" s="27"/>
      <c r="D30" s="11"/>
      <c r="E30" s="14"/>
    </row>
    <row r="31" spans="1:10" ht="19.5" customHeight="1" x14ac:dyDescent="0.3">
      <c r="A31" s="2" t="s">
        <v>18</v>
      </c>
      <c r="B31" s="11" t="s">
        <v>19</v>
      </c>
      <c r="C31" s="11"/>
      <c r="D31" s="11" t="s">
        <v>51</v>
      </c>
      <c r="E31" s="14">
        <f>E19/13.5</f>
        <v>1.0992592592592592</v>
      </c>
    </row>
    <row r="32" spans="1:10" ht="20.100000000000001" customHeight="1" x14ac:dyDescent="0.3">
      <c r="A32" s="2"/>
      <c r="B32" s="11"/>
      <c r="C32" s="11"/>
      <c r="D32" s="11"/>
      <c r="E32" s="14"/>
    </row>
    <row r="33" spans="1:5" ht="20.100000000000001" customHeight="1" x14ac:dyDescent="0.3">
      <c r="A33" s="7" t="s">
        <v>20</v>
      </c>
      <c r="B33" s="22" t="s">
        <v>37</v>
      </c>
      <c r="C33" s="22"/>
      <c r="D33" s="22" t="s">
        <v>35</v>
      </c>
      <c r="E33" s="40">
        <f>E19+E21+E23+E25+E27+E29+E31</f>
        <v>21.177391259259259</v>
      </c>
    </row>
    <row r="34" spans="1:5" x14ac:dyDescent="0.3">
      <c r="A34" s="31"/>
      <c r="B34" s="28"/>
      <c r="C34" s="28"/>
      <c r="D34" s="28"/>
      <c r="E34" s="28"/>
    </row>
    <row r="35" spans="1:5" x14ac:dyDescent="0.3">
      <c r="A35" s="1" t="s">
        <v>36</v>
      </c>
      <c r="B35" s="41" t="s">
        <v>64</v>
      </c>
      <c r="C35" s="28"/>
      <c r="D35" s="28"/>
      <c r="E35" s="29"/>
    </row>
    <row r="36" spans="1:5" x14ac:dyDescent="0.3">
      <c r="A36" s="31" t="s">
        <v>56</v>
      </c>
      <c r="B36" s="49" t="s">
        <v>57</v>
      </c>
      <c r="C36" s="49"/>
      <c r="D36" s="49"/>
      <c r="E36" s="49"/>
    </row>
    <row r="37" spans="1:5" x14ac:dyDescent="0.3">
      <c r="A37" s="31"/>
      <c r="B37" s="49" t="s">
        <v>58</v>
      </c>
      <c r="C37" s="49"/>
      <c r="D37" s="49"/>
      <c r="E37" s="49"/>
    </row>
    <row r="38" spans="1:5" x14ac:dyDescent="0.3">
      <c r="A38" s="31"/>
      <c r="B38" s="49" t="s">
        <v>59</v>
      </c>
      <c r="C38" s="49"/>
      <c r="D38" s="49"/>
      <c r="E38" s="49"/>
    </row>
    <row r="39" spans="1:5" x14ac:dyDescent="0.3">
      <c r="A39" s="31"/>
      <c r="B39" s="49" t="s">
        <v>60</v>
      </c>
      <c r="C39" s="49"/>
      <c r="D39" s="49"/>
      <c r="E39" s="49"/>
    </row>
    <row r="40" spans="1:5" x14ac:dyDescent="0.3">
      <c r="A40" s="31"/>
      <c r="B40" s="28"/>
      <c r="C40" s="28"/>
      <c r="D40" s="28"/>
      <c r="E40" s="28"/>
    </row>
    <row r="41" spans="1:5" x14ac:dyDescent="0.3">
      <c r="A41" s="31"/>
      <c r="B41" s="28"/>
      <c r="C41" s="28"/>
      <c r="D41" s="28"/>
      <c r="E41" s="28"/>
    </row>
    <row r="42" spans="1:5" x14ac:dyDescent="0.3">
      <c r="A42" s="31"/>
      <c r="B42" s="28"/>
      <c r="C42" s="28"/>
      <c r="D42" s="28"/>
      <c r="E42" s="28"/>
    </row>
    <row r="43" spans="1:5" x14ac:dyDescent="0.3">
      <c r="B43" s="28"/>
      <c r="C43" s="28"/>
      <c r="D43" s="28"/>
      <c r="E43" s="28"/>
    </row>
    <row r="44" spans="1:5" x14ac:dyDescent="0.3">
      <c r="B44" s="28"/>
      <c r="C44" s="28"/>
      <c r="D44" s="28"/>
      <c r="E44" s="28"/>
    </row>
    <row r="45" spans="1:5" x14ac:dyDescent="0.3">
      <c r="B45" s="28"/>
      <c r="C45" s="28"/>
      <c r="D45" s="28"/>
      <c r="E45" s="28"/>
    </row>
    <row r="46" spans="1:5" x14ac:dyDescent="0.3">
      <c r="B46" s="28"/>
      <c r="C46" s="28"/>
      <c r="D46" s="28"/>
      <c r="E46" s="28"/>
    </row>
    <row r="47" spans="1:5" x14ac:dyDescent="0.3">
      <c r="B47" s="28"/>
      <c r="C47" s="28"/>
      <c r="D47" s="28"/>
      <c r="E47" s="28"/>
    </row>
    <row r="48" spans="1:5" x14ac:dyDescent="0.3">
      <c r="B48" s="28"/>
      <c r="C48" s="28"/>
      <c r="D48" s="28"/>
      <c r="E48" s="28"/>
    </row>
    <row r="49" spans="2:5" x14ac:dyDescent="0.3">
      <c r="B49" s="28"/>
      <c r="C49" s="28"/>
      <c r="D49" s="28"/>
      <c r="E49" s="28"/>
    </row>
    <row r="50" spans="2:5" x14ac:dyDescent="0.3">
      <c r="B50" s="28"/>
      <c r="C50" s="28"/>
      <c r="D50" s="28"/>
      <c r="E50" s="28"/>
    </row>
    <row r="51" spans="2:5" x14ac:dyDescent="0.3">
      <c r="B51" s="28"/>
      <c r="C51" s="28"/>
      <c r="D51" s="28"/>
      <c r="E51" s="28"/>
    </row>
    <row r="52" spans="2:5" x14ac:dyDescent="0.3">
      <c r="B52" s="28"/>
      <c r="C52" s="28"/>
      <c r="D52" s="28"/>
      <c r="E52" s="28"/>
    </row>
    <row r="53" spans="2:5" x14ac:dyDescent="0.3">
      <c r="B53" s="28"/>
      <c r="C53" s="28"/>
      <c r="D53" s="28"/>
      <c r="E53" s="28"/>
    </row>
    <row r="54" spans="2:5" x14ac:dyDescent="0.3">
      <c r="B54" s="28"/>
      <c r="C54" s="28"/>
      <c r="D54" s="28"/>
      <c r="E54" s="28"/>
    </row>
    <row r="55" spans="2:5" x14ac:dyDescent="0.3">
      <c r="B55" s="28"/>
      <c r="C55" s="28"/>
      <c r="D55" s="28"/>
      <c r="E55" s="28"/>
    </row>
    <row r="56" spans="2:5" x14ac:dyDescent="0.3">
      <c r="B56" s="28"/>
      <c r="C56" s="28"/>
      <c r="D56" s="28"/>
      <c r="E56" s="28"/>
    </row>
    <row r="57" spans="2:5" x14ac:dyDescent="0.3">
      <c r="B57" s="28"/>
      <c r="C57" s="28"/>
      <c r="D57" s="28"/>
      <c r="E57" s="28"/>
    </row>
  </sheetData>
  <mergeCells count="4">
    <mergeCell ref="B36:E36"/>
    <mergeCell ref="B37:E37"/>
    <mergeCell ref="B38:E38"/>
    <mergeCell ref="B39:E3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4"/>
  <sheetViews>
    <sheetView topLeftCell="B1" zoomScale="70" zoomScaleNormal="70" workbookViewId="0">
      <selection activeCell="G25" sqref="G25"/>
    </sheetView>
  </sheetViews>
  <sheetFormatPr defaultRowHeight="20.25" x14ac:dyDescent="0.3"/>
  <cols>
    <col min="1" max="1" width="0" style="1" hidden="1" customWidth="1"/>
    <col min="2" max="2" width="59.7109375" style="1" bestFit="1" customWidth="1"/>
    <col min="3" max="3" width="5.7109375" style="1" hidden="1" customWidth="1"/>
    <col min="4" max="4" width="45" style="1" hidden="1" customWidth="1"/>
    <col min="5" max="5" width="34.85546875" style="1" customWidth="1"/>
    <col min="6" max="6" width="28.7109375" customWidth="1"/>
    <col min="7" max="7" width="27.85546875" customWidth="1"/>
    <col min="12" max="16384" width="9.140625" style="1"/>
  </cols>
  <sheetData>
    <row r="3" spans="1:7" ht="90" x14ac:dyDescent="0.3">
      <c r="A3" s="5" t="s">
        <v>33</v>
      </c>
      <c r="B3" s="8" t="s">
        <v>32</v>
      </c>
      <c r="C3" s="8" t="s">
        <v>27</v>
      </c>
      <c r="D3" s="9" t="s">
        <v>55</v>
      </c>
      <c r="E3" s="10" t="s">
        <v>67</v>
      </c>
      <c r="F3" s="10" t="s">
        <v>66</v>
      </c>
      <c r="G3" s="10" t="s">
        <v>65</v>
      </c>
    </row>
    <row r="4" spans="1:7" ht="20.100000000000001" customHeight="1" x14ac:dyDescent="0.3">
      <c r="A4" s="2" t="s">
        <v>0</v>
      </c>
      <c r="B4" s="11" t="s">
        <v>44</v>
      </c>
      <c r="C4" s="12">
        <v>13</v>
      </c>
      <c r="D4" s="13" t="s">
        <v>38</v>
      </c>
      <c r="E4" s="14">
        <v>1675.45</v>
      </c>
      <c r="F4" s="14">
        <v>1675.45</v>
      </c>
      <c r="G4" s="14">
        <v>1675.45</v>
      </c>
    </row>
    <row r="5" spans="1:7" ht="20.100000000000001" customHeight="1" x14ac:dyDescent="0.3">
      <c r="A5" s="32" t="s">
        <v>22</v>
      </c>
      <c r="B5" s="33" t="s">
        <v>42</v>
      </c>
      <c r="C5" s="34">
        <v>12</v>
      </c>
      <c r="D5" s="35" t="s">
        <v>38</v>
      </c>
      <c r="E5" s="36">
        <v>0</v>
      </c>
      <c r="F5" s="36">
        <v>0</v>
      </c>
      <c r="G5" s="36">
        <v>35.46</v>
      </c>
    </row>
    <row r="6" spans="1:7" ht="20.100000000000001" customHeight="1" x14ac:dyDescent="0.3">
      <c r="A6" s="32" t="s">
        <v>23</v>
      </c>
      <c r="B6" s="33" t="s">
        <v>43</v>
      </c>
      <c r="C6" s="34">
        <v>12</v>
      </c>
      <c r="D6" s="35" t="s">
        <v>38</v>
      </c>
      <c r="E6" s="36">
        <v>0</v>
      </c>
      <c r="F6" s="36">
        <v>0</v>
      </c>
      <c r="G6" s="36">
        <v>0</v>
      </c>
    </row>
    <row r="7" spans="1:7" ht="20.100000000000001" customHeight="1" x14ac:dyDescent="0.3">
      <c r="A7" s="32" t="s">
        <v>24</v>
      </c>
      <c r="B7" s="33" t="s">
        <v>41</v>
      </c>
      <c r="C7" s="34">
        <v>12</v>
      </c>
      <c r="D7" s="35" t="s">
        <v>38</v>
      </c>
      <c r="E7" s="36">
        <v>0</v>
      </c>
      <c r="F7" s="36">
        <v>0</v>
      </c>
      <c r="G7" s="36">
        <v>0</v>
      </c>
    </row>
    <row r="8" spans="1:7" ht="20.100000000000001" customHeight="1" x14ac:dyDescent="0.3">
      <c r="A8" s="32" t="s">
        <v>1</v>
      </c>
      <c r="B8" s="33" t="s">
        <v>40</v>
      </c>
      <c r="C8" s="34">
        <v>13</v>
      </c>
      <c r="D8" s="35" t="s">
        <v>38</v>
      </c>
      <c r="E8" s="36">
        <v>9.5500000000000007</v>
      </c>
      <c r="F8" s="36">
        <v>9.5500000000000007</v>
      </c>
      <c r="G8" s="36">
        <v>9.5500000000000007</v>
      </c>
    </row>
    <row r="9" spans="1:7" ht="20.100000000000001" customHeight="1" x14ac:dyDescent="0.3">
      <c r="A9" s="32" t="s">
        <v>3</v>
      </c>
      <c r="B9" s="33" t="s">
        <v>25</v>
      </c>
      <c r="C9" s="34">
        <v>13</v>
      </c>
      <c r="D9" s="35" t="s">
        <v>39</v>
      </c>
      <c r="E9" s="36">
        <v>8.3800000000000008</v>
      </c>
      <c r="F9" s="36">
        <v>8.3800000000000008</v>
      </c>
      <c r="G9" s="36">
        <v>8.3800000000000008</v>
      </c>
    </row>
    <row r="10" spans="1:7" ht="20.100000000000001" customHeight="1" x14ac:dyDescent="0.3">
      <c r="A10" s="2" t="s">
        <v>21</v>
      </c>
      <c r="B10" s="16" t="s">
        <v>26</v>
      </c>
      <c r="C10" s="12">
        <v>13</v>
      </c>
      <c r="D10" s="17" t="s">
        <v>39</v>
      </c>
      <c r="E10" s="18">
        <f>E9*6.7</f>
        <v>56.146000000000008</v>
      </c>
      <c r="F10" s="18">
        <f>F9*6.7</f>
        <v>56.146000000000008</v>
      </c>
      <c r="G10" s="18">
        <f t="shared" ref="G10" si="0">G9*6.7</f>
        <v>56.146000000000008</v>
      </c>
    </row>
    <row r="11" spans="1:7" ht="20.100000000000001" customHeight="1" x14ac:dyDescent="0.3">
      <c r="A11" s="2"/>
      <c r="B11" s="16"/>
      <c r="C11" s="12"/>
      <c r="D11" s="17"/>
      <c r="E11" s="18"/>
      <c r="F11" s="18"/>
      <c r="G11" s="18"/>
    </row>
    <row r="12" spans="1:7" ht="20.100000000000001" customHeight="1" x14ac:dyDescent="0.3">
      <c r="A12" s="2" t="s">
        <v>4</v>
      </c>
      <c r="B12" s="11" t="s">
        <v>28</v>
      </c>
      <c r="C12" s="11"/>
      <c r="D12" s="11" t="s">
        <v>31</v>
      </c>
      <c r="E12" s="14">
        <f>SUM(E4:E11)</f>
        <v>1749.5260000000001</v>
      </c>
      <c r="F12" s="14">
        <f>SUM(F4:F11)</f>
        <v>1749.5260000000001</v>
      </c>
      <c r="G12" s="14">
        <f t="shared" ref="G12" si="1">SUM(G4:G11)</f>
        <v>1784.9860000000001</v>
      </c>
    </row>
    <row r="13" spans="1:7" ht="20.100000000000001" customHeight="1" x14ac:dyDescent="0.3">
      <c r="A13" s="2"/>
      <c r="B13" s="11"/>
      <c r="C13" s="11"/>
      <c r="D13" s="19"/>
      <c r="E13" s="14"/>
      <c r="F13" s="14"/>
      <c r="G13" s="14"/>
    </row>
    <row r="14" spans="1:7" ht="20.100000000000001" customHeight="1" x14ac:dyDescent="0.3">
      <c r="A14" s="2" t="s">
        <v>5</v>
      </c>
      <c r="B14" s="11" t="s">
        <v>29</v>
      </c>
      <c r="C14" s="11"/>
      <c r="D14" s="11" t="s">
        <v>30</v>
      </c>
      <c r="E14" s="14">
        <f>(E4+E8+E9+E10)/12</f>
        <v>145.79383333333334</v>
      </c>
      <c r="F14" s="14">
        <f>(F4+F8+F9+F10)/12</f>
        <v>145.79383333333334</v>
      </c>
      <c r="G14" s="14">
        <f t="shared" ref="G14" si="2">(G4+G8+G9+G10)/12</f>
        <v>145.79383333333334</v>
      </c>
    </row>
    <row r="15" spans="1:7" ht="20.100000000000001" customHeight="1" x14ac:dyDescent="0.3">
      <c r="A15" s="2"/>
      <c r="B15" s="11"/>
      <c r="C15" s="11"/>
      <c r="D15" s="19"/>
      <c r="E15" s="14"/>
      <c r="F15" s="14"/>
      <c r="G15" s="14"/>
    </row>
    <row r="16" spans="1:7" ht="20.100000000000001" customHeight="1" x14ac:dyDescent="0.3">
      <c r="A16" s="2" t="s">
        <v>6</v>
      </c>
      <c r="B16" s="11" t="s">
        <v>52</v>
      </c>
      <c r="C16" s="11"/>
      <c r="D16" s="11" t="s">
        <v>46</v>
      </c>
      <c r="E16" s="14">
        <f>IF(E$17=5,(E$12+E$14)/(52*36)*7.2*30,IF(E$17=6,(E$12+E$14)/(52*36)*6*34,))</f>
        <v>206.54126388888892</v>
      </c>
      <c r="F16" s="14">
        <f>IF(F$17=5,(F$12+F$14)/(52*36)*7.2*30,IF(F$17=6,(F$12+F$14)/(52*36)*6*34,))</f>
        <v>206.54126388888892</v>
      </c>
      <c r="G16" s="14">
        <f>IF(G$17=5,(G$12+G$14)/(52*36)*7.2*30,IF(G$17=6,(G$12+G$14)/(52*36)*6*34,))</f>
        <v>210.40549465811964</v>
      </c>
    </row>
    <row r="17" spans="1:11" ht="20.100000000000001" customHeight="1" x14ac:dyDescent="0.3">
      <c r="A17" s="2" t="s">
        <v>7</v>
      </c>
      <c r="B17" s="11" t="s">
        <v>34</v>
      </c>
      <c r="C17" s="11"/>
      <c r="D17" s="19"/>
      <c r="E17" s="44">
        <v>6</v>
      </c>
      <c r="F17" s="44">
        <v>6</v>
      </c>
      <c r="G17" s="44">
        <v>6</v>
      </c>
    </row>
    <row r="18" spans="1:11" ht="20.100000000000001" customHeight="1" x14ac:dyDescent="0.3">
      <c r="A18" s="6"/>
      <c r="B18" s="19"/>
      <c r="C18" s="19"/>
      <c r="D18" s="19"/>
      <c r="E18" s="38"/>
      <c r="F18" s="38"/>
      <c r="G18" s="21"/>
    </row>
    <row r="19" spans="1:11" ht="20.100000000000001" customHeight="1" x14ac:dyDescent="0.3">
      <c r="A19" s="7" t="s">
        <v>5</v>
      </c>
      <c r="B19" s="22" t="s">
        <v>8</v>
      </c>
      <c r="C19" s="22"/>
      <c r="D19" s="22" t="s">
        <v>53</v>
      </c>
      <c r="E19" s="37">
        <f>ROUND((E12+E14+E16)/156,2)</f>
        <v>13.47</v>
      </c>
      <c r="F19" s="37">
        <f>ROUND((F12+F14+F16)/156,2)</f>
        <v>13.47</v>
      </c>
      <c r="G19" s="37">
        <f t="shared" ref="G19" si="3">ROUND((G12+G14+G16)/156,2)</f>
        <v>13.73</v>
      </c>
    </row>
    <row r="20" spans="1:11" s="4" customFormat="1" ht="20.100000000000001" customHeight="1" x14ac:dyDescent="0.3">
      <c r="A20" s="3"/>
      <c r="B20" s="25"/>
      <c r="C20" s="25"/>
      <c r="D20" s="25"/>
      <c r="E20" s="26"/>
      <c r="F20" s="26"/>
      <c r="G20" s="26"/>
      <c r="H20"/>
      <c r="I20"/>
      <c r="J20"/>
      <c r="K20"/>
    </row>
    <row r="21" spans="1:11" ht="20.100000000000001" customHeight="1" x14ac:dyDescent="0.3">
      <c r="A21" s="2" t="s">
        <v>9</v>
      </c>
      <c r="B21" s="11" t="s">
        <v>10</v>
      </c>
      <c r="C21" s="11"/>
      <c r="D21" s="11" t="s">
        <v>47</v>
      </c>
      <c r="E21" s="20">
        <f>E19*28.68%</f>
        <v>3.8631960000000003</v>
      </c>
      <c r="F21" s="20">
        <f>F19*28.68%</f>
        <v>3.8631960000000003</v>
      </c>
      <c r="G21" s="20">
        <f t="shared" ref="G21" si="4">G19*28.68%</f>
        <v>3.937764</v>
      </c>
      <c r="H21" s="39"/>
      <c r="I21" s="39"/>
      <c r="J21" s="39"/>
      <c r="K21" s="39"/>
    </row>
    <row r="22" spans="1:11" s="4" customFormat="1" ht="20.100000000000001" customHeight="1" x14ac:dyDescent="0.3">
      <c r="A22" s="3"/>
      <c r="B22" s="25"/>
      <c r="C22" s="25"/>
      <c r="D22" s="25"/>
      <c r="E22" s="26"/>
      <c r="F22" s="26"/>
      <c r="G22" s="26"/>
      <c r="H22"/>
      <c r="I22"/>
      <c r="J22"/>
      <c r="K22"/>
    </row>
    <row r="23" spans="1:11" s="4" customFormat="1" ht="20.100000000000001" customHeight="1" x14ac:dyDescent="0.3">
      <c r="A23" s="3" t="s">
        <v>11</v>
      </c>
      <c r="B23" s="25" t="s">
        <v>12</v>
      </c>
      <c r="C23" s="25"/>
      <c r="D23" s="25" t="s">
        <v>48</v>
      </c>
      <c r="E23" s="26">
        <f>E19*1.4%</f>
        <v>0.18858</v>
      </c>
      <c r="F23" s="26">
        <f>F19*1.4%</f>
        <v>0.18858</v>
      </c>
      <c r="G23" s="26">
        <f t="shared" ref="G23" si="5">G19*1.4%</f>
        <v>0.19221999999999997</v>
      </c>
      <c r="H23"/>
      <c r="I23"/>
      <c r="J23"/>
      <c r="K23"/>
    </row>
    <row r="24" spans="1:11" ht="20.100000000000001" customHeight="1" x14ac:dyDescent="0.3">
      <c r="A24" s="2"/>
      <c r="B24" s="11"/>
      <c r="C24" s="11"/>
      <c r="D24" s="11"/>
      <c r="E24" s="14"/>
      <c r="F24" s="14"/>
      <c r="G24" s="14"/>
    </row>
    <row r="25" spans="1:11" ht="20.100000000000001" customHeight="1" x14ac:dyDescent="0.3">
      <c r="A25" s="2" t="s">
        <v>13</v>
      </c>
      <c r="B25" s="42" t="s">
        <v>90</v>
      </c>
      <c r="C25" s="11"/>
      <c r="D25" s="11" t="s">
        <v>49</v>
      </c>
      <c r="E25" s="43">
        <f>E19*4.65%</f>
        <v>0.62635500000000011</v>
      </c>
      <c r="F25" s="43">
        <f>F19*4.65%</f>
        <v>0.62635500000000011</v>
      </c>
      <c r="G25" s="43">
        <f>G19*4.65%</f>
        <v>0.63844500000000015</v>
      </c>
    </row>
    <row r="26" spans="1:11" ht="20.100000000000001" customHeight="1" x14ac:dyDescent="0.3">
      <c r="A26" s="2"/>
      <c r="B26" s="27"/>
      <c r="C26" s="27"/>
      <c r="D26" s="11"/>
      <c r="E26" s="14"/>
      <c r="F26" s="14"/>
      <c r="G26" s="14"/>
    </row>
    <row r="27" spans="1:11" ht="20.100000000000001" customHeight="1" x14ac:dyDescent="0.3">
      <c r="A27" s="2" t="s">
        <v>14</v>
      </c>
      <c r="B27" s="11" t="s">
        <v>15</v>
      </c>
      <c r="C27" s="11"/>
      <c r="D27" s="11" t="s">
        <v>50</v>
      </c>
      <c r="E27" s="45">
        <f>E19*5/1000</f>
        <v>6.7350000000000007E-2</v>
      </c>
      <c r="F27" s="45">
        <f>F19*13/1000</f>
        <v>0.17511000000000002</v>
      </c>
      <c r="G27" s="45">
        <f>G19*13/1000</f>
        <v>0.17849000000000001</v>
      </c>
    </row>
    <row r="28" spans="1:11" ht="20.100000000000001" customHeight="1" x14ac:dyDescent="0.3">
      <c r="A28" s="2"/>
      <c r="B28" s="11"/>
      <c r="C28" s="11"/>
      <c r="D28" s="11"/>
      <c r="E28" s="14"/>
      <c r="F28" s="14"/>
      <c r="G28" s="14"/>
    </row>
    <row r="29" spans="1:11" ht="20.100000000000001" customHeight="1" x14ac:dyDescent="0.3">
      <c r="A29" s="2" t="s">
        <v>16</v>
      </c>
      <c r="B29" s="11" t="s">
        <v>17</v>
      </c>
      <c r="C29" s="11"/>
      <c r="D29" s="11"/>
      <c r="E29" s="14">
        <v>0.01</v>
      </c>
      <c r="F29" s="14">
        <v>0.01</v>
      </c>
      <c r="G29" s="14">
        <v>0.01</v>
      </c>
    </row>
    <row r="30" spans="1:11" ht="19.5" customHeight="1" x14ac:dyDescent="0.3">
      <c r="A30" s="2"/>
      <c r="B30" s="27"/>
      <c r="C30" s="27"/>
      <c r="D30" s="11"/>
      <c r="E30" s="14"/>
      <c r="F30" s="14"/>
      <c r="G30" s="14"/>
    </row>
    <row r="31" spans="1:11" ht="19.5" customHeight="1" x14ac:dyDescent="0.3">
      <c r="A31" s="2" t="s">
        <v>18</v>
      </c>
      <c r="B31" s="11" t="s">
        <v>19</v>
      </c>
      <c r="C31" s="11"/>
      <c r="D31" s="11" t="s">
        <v>51</v>
      </c>
      <c r="E31" s="14">
        <f>E19/13.5</f>
        <v>0.99777777777777787</v>
      </c>
      <c r="F31" s="14">
        <f>F19/13.5</f>
        <v>0.99777777777777787</v>
      </c>
      <c r="G31" s="14">
        <f t="shared" ref="G31" si="6">G19/13.5</f>
        <v>1.017037037037037</v>
      </c>
    </row>
    <row r="32" spans="1:11" ht="20.100000000000001" customHeight="1" x14ac:dyDescent="0.3">
      <c r="A32" s="2"/>
      <c r="B32" s="11"/>
      <c r="C32" s="11"/>
      <c r="D32" s="11"/>
      <c r="E32" s="14"/>
      <c r="F32" s="14"/>
      <c r="G32" s="14"/>
    </row>
    <row r="33" spans="1:7" ht="20.100000000000001" customHeight="1" x14ac:dyDescent="0.3">
      <c r="A33" s="7" t="s">
        <v>20</v>
      </c>
      <c r="B33" s="22" t="s">
        <v>37</v>
      </c>
      <c r="C33" s="22"/>
      <c r="D33" s="22" t="s">
        <v>35</v>
      </c>
      <c r="E33" s="40">
        <f>E19+E21+E23+E25+E27+E29+E31</f>
        <v>19.223258777777783</v>
      </c>
      <c r="F33" s="40">
        <f>F19+F21+F23+F25+F27+F29+F31</f>
        <v>19.331018777777782</v>
      </c>
      <c r="G33" s="40">
        <f t="shared" ref="G33" si="7">G19+G21+G23+G25+G27+G29+G31</f>
        <v>19.703956037037042</v>
      </c>
    </row>
    <row r="34" spans="1:7" x14ac:dyDescent="0.3">
      <c r="A34" s="31"/>
      <c r="B34" s="28"/>
      <c r="C34" s="28"/>
      <c r="D34" s="28"/>
      <c r="E34" s="28"/>
      <c r="F34" s="30"/>
    </row>
    <row r="35" spans="1:7" x14ac:dyDescent="0.3">
      <c r="A35" s="1" t="s">
        <v>36</v>
      </c>
      <c r="B35" s="41" t="s">
        <v>64</v>
      </c>
      <c r="C35" s="28"/>
      <c r="D35" s="28"/>
      <c r="E35" s="29"/>
      <c r="F35" s="30"/>
    </row>
    <row r="36" spans="1:7" x14ac:dyDescent="0.3">
      <c r="A36" s="31" t="s">
        <v>61</v>
      </c>
      <c r="B36" s="28"/>
      <c r="C36" s="28"/>
      <c r="D36" s="28"/>
      <c r="E36" s="28"/>
      <c r="F36" s="30"/>
    </row>
    <row r="37" spans="1:7" x14ac:dyDescent="0.3">
      <c r="A37" s="31"/>
      <c r="B37" s="28"/>
      <c r="C37" s="28"/>
      <c r="D37" s="28"/>
      <c r="E37" s="28"/>
      <c r="F37" s="30"/>
    </row>
    <row r="38" spans="1:7" x14ac:dyDescent="0.3">
      <c r="A38" s="31"/>
      <c r="B38" s="28"/>
      <c r="C38" s="28"/>
      <c r="D38" s="28"/>
      <c r="E38" s="28"/>
      <c r="F38" s="30"/>
    </row>
    <row r="39" spans="1:7" x14ac:dyDescent="0.3">
      <c r="A39" s="31"/>
      <c r="B39" s="28"/>
      <c r="C39" s="28"/>
      <c r="D39" s="28"/>
      <c r="E39" s="28"/>
      <c r="F39" s="30"/>
    </row>
    <row r="40" spans="1:7" x14ac:dyDescent="0.3">
      <c r="B40" s="28"/>
      <c r="C40" s="28"/>
      <c r="D40" s="28"/>
      <c r="E40" s="28"/>
      <c r="F40" s="30"/>
    </row>
    <row r="41" spans="1:7" x14ac:dyDescent="0.3">
      <c r="B41" s="28"/>
      <c r="C41" s="28"/>
      <c r="D41" s="28"/>
      <c r="E41" s="28"/>
      <c r="F41" s="30"/>
    </row>
    <row r="42" spans="1:7" x14ac:dyDescent="0.3">
      <c r="B42" s="28"/>
      <c r="C42" s="28"/>
      <c r="D42" s="28"/>
      <c r="E42" s="28"/>
      <c r="F42" s="30"/>
    </row>
    <row r="43" spans="1:7" x14ac:dyDescent="0.3">
      <c r="B43" s="28"/>
      <c r="C43" s="28"/>
      <c r="D43" s="28"/>
      <c r="E43" s="28"/>
      <c r="F43" s="30"/>
    </row>
    <row r="44" spans="1:7" x14ac:dyDescent="0.3">
      <c r="B44" s="28"/>
      <c r="C44" s="28"/>
      <c r="D44" s="28"/>
      <c r="E44" s="28"/>
      <c r="F44" s="30"/>
    </row>
    <row r="45" spans="1:7" x14ac:dyDescent="0.3">
      <c r="B45" s="28"/>
      <c r="C45" s="28"/>
      <c r="D45" s="28"/>
      <c r="E45" s="28"/>
      <c r="F45" s="30"/>
    </row>
    <row r="46" spans="1:7" x14ac:dyDescent="0.3">
      <c r="B46" s="28"/>
      <c r="C46" s="28"/>
      <c r="D46" s="28"/>
      <c r="E46" s="28"/>
      <c r="F46" s="30"/>
    </row>
    <row r="47" spans="1:7" x14ac:dyDescent="0.3">
      <c r="B47" s="28"/>
      <c r="C47" s="28"/>
      <c r="D47" s="28"/>
      <c r="E47" s="28"/>
      <c r="F47" s="30"/>
    </row>
    <row r="48" spans="1:7" x14ac:dyDescent="0.3">
      <c r="B48" s="28"/>
      <c r="C48" s="28"/>
      <c r="D48" s="28"/>
      <c r="E48" s="28"/>
      <c r="F48" s="30"/>
    </row>
    <row r="49" spans="2:6" x14ac:dyDescent="0.3">
      <c r="B49" s="28"/>
      <c r="C49" s="28"/>
      <c r="D49" s="28"/>
      <c r="E49" s="28"/>
      <c r="F49" s="30"/>
    </row>
    <row r="50" spans="2:6" x14ac:dyDescent="0.3">
      <c r="B50" s="28"/>
      <c r="C50" s="28"/>
      <c r="D50" s="28"/>
      <c r="E50" s="28"/>
      <c r="F50" s="30"/>
    </row>
    <row r="51" spans="2:6" x14ac:dyDescent="0.3">
      <c r="B51" s="28"/>
      <c r="C51" s="28"/>
      <c r="D51" s="28"/>
      <c r="E51" s="28"/>
      <c r="F51" s="30"/>
    </row>
    <row r="52" spans="2:6" x14ac:dyDescent="0.3">
      <c r="B52" s="28"/>
      <c r="C52" s="28"/>
      <c r="D52" s="28"/>
      <c r="E52" s="28"/>
      <c r="F52" s="30"/>
    </row>
    <row r="53" spans="2:6" x14ac:dyDescent="0.3">
      <c r="B53" s="28"/>
      <c r="C53" s="28"/>
      <c r="D53" s="28"/>
      <c r="E53" s="28"/>
      <c r="F53" s="30"/>
    </row>
    <row r="54" spans="2:6" x14ac:dyDescent="0.3">
      <c r="B54" s="28"/>
      <c r="C54" s="28"/>
      <c r="D54" s="28"/>
      <c r="E54" s="28"/>
      <c r="F54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6"/>
  <sheetViews>
    <sheetView tabSelected="1" topLeftCell="B1" zoomScale="70" zoomScaleNormal="70" workbookViewId="0">
      <selection activeCell="O21" sqref="O21"/>
    </sheetView>
  </sheetViews>
  <sheetFormatPr defaultRowHeight="20.25" x14ac:dyDescent="0.3"/>
  <cols>
    <col min="1" max="1" width="0" style="1" hidden="1" customWidth="1"/>
    <col min="2" max="2" width="59.7109375" style="1" bestFit="1" customWidth="1"/>
    <col min="3" max="3" width="5.7109375" style="1" hidden="1" customWidth="1"/>
    <col min="4" max="4" width="45" style="1" hidden="1" customWidth="1"/>
    <col min="5" max="6" width="28.7109375" style="1" customWidth="1"/>
    <col min="7" max="7" width="11.5703125" customWidth="1"/>
    <col min="12" max="16384" width="9.140625" style="1"/>
  </cols>
  <sheetData>
    <row r="3" spans="1:6" ht="90" x14ac:dyDescent="0.3">
      <c r="A3" s="5" t="s">
        <v>33</v>
      </c>
      <c r="B3" s="8" t="s">
        <v>32</v>
      </c>
      <c r="C3" s="8" t="s">
        <v>27</v>
      </c>
      <c r="D3" s="9" t="s">
        <v>55</v>
      </c>
      <c r="E3" s="10" t="s">
        <v>62</v>
      </c>
      <c r="F3" s="10" t="s">
        <v>63</v>
      </c>
    </row>
    <row r="4" spans="1:6" ht="20.100000000000001" customHeight="1" x14ac:dyDescent="0.3">
      <c r="A4" s="2" t="s">
        <v>0</v>
      </c>
      <c r="B4" s="11" t="s">
        <v>44</v>
      </c>
      <c r="C4" s="12">
        <v>13</v>
      </c>
      <c r="D4" s="13" t="s">
        <v>38</v>
      </c>
      <c r="E4" s="14">
        <v>1586.59</v>
      </c>
      <c r="F4" s="14">
        <v>1586.59</v>
      </c>
    </row>
    <row r="5" spans="1:6" ht="20.100000000000001" customHeight="1" x14ac:dyDescent="0.3">
      <c r="A5" s="32" t="s">
        <v>22</v>
      </c>
      <c r="B5" s="33" t="s">
        <v>42</v>
      </c>
      <c r="C5" s="34">
        <v>12</v>
      </c>
      <c r="D5" s="35" t="s">
        <v>38</v>
      </c>
      <c r="E5" s="36">
        <v>0</v>
      </c>
      <c r="F5" s="36">
        <v>0</v>
      </c>
    </row>
    <row r="6" spans="1:6" ht="20.100000000000001" customHeight="1" x14ac:dyDescent="0.3">
      <c r="A6" s="32" t="s">
        <v>23</v>
      </c>
      <c r="B6" s="33" t="s">
        <v>43</v>
      </c>
      <c r="C6" s="34">
        <v>12</v>
      </c>
      <c r="D6" s="35" t="s">
        <v>38</v>
      </c>
      <c r="E6" s="36">
        <v>0</v>
      </c>
      <c r="F6" s="36">
        <v>0</v>
      </c>
    </row>
    <row r="7" spans="1:6" ht="20.100000000000001" customHeight="1" x14ac:dyDescent="0.3">
      <c r="A7" s="32" t="s">
        <v>24</v>
      </c>
      <c r="B7" s="33" t="s">
        <v>41</v>
      </c>
      <c r="C7" s="34">
        <v>12</v>
      </c>
      <c r="D7" s="35" t="s">
        <v>38</v>
      </c>
      <c r="E7" s="36">
        <v>33.57</v>
      </c>
      <c r="F7" s="36">
        <v>33.57</v>
      </c>
    </row>
    <row r="8" spans="1:6" ht="20.100000000000001" customHeight="1" x14ac:dyDescent="0.3">
      <c r="A8" s="32" t="s">
        <v>1</v>
      </c>
      <c r="B8" s="33" t="s">
        <v>40</v>
      </c>
      <c r="C8" s="34">
        <v>13</v>
      </c>
      <c r="D8" s="35" t="s">
        <v>38</v>
      </c>
      <c r="E8" s="36">
        <v>9.5500000000000007</v>
      </c>
      <c r="F8" s="36">
        <v>9.5500000000000007</v>
      </c>
    </row>
    <row r="9" spans="1:6" ht="20.100000000000001" customHeight="1" x14ac:dyDescent="0.3">
      <c r="A9" s="32" t="s">
        <v>3</v>
      </c>
      <c r="B9" s="33" t="s">
        <v>25</v>
      </c>
      <c r="C9" s="34">
        <v>13</v>
      </c>
      <c r="D9" s="35" t="s">
        <v>39</v>
      </c>
      <c r="E9" s="36">
        <v>7.93</v>
      </c>
      <c r="F9" s="36">
        <v>7.93</v>
      </c>
    </row>
    <row r="10" spans="1:6" ht="20.100000000000001" customHeight="1" x14ac:dyDescent="0.3">
      <c r="A10" s="2" t="s">
        <v>21</v>
      </c>
      <c r="B10" s="16" t="s">
        <v>26</v>
      </c>
      <c r="C10" s="12">
        <v>13</v>
      </c>
      <c r="D10" s="17" t="s">
        <v>39</v>
      </c>
      <c r="E10" s="18">
        <f t="shared" ref="E10:F10" si="0">E9*6.7</f>
        <v>53.131</v>
      </c>
      <c r="F10" s="18">
        <f t="shared" si="0"/>
        <v>53.131</v>
      </c>
    </row>
    <row r="11" spans="1:6" ht="20.100000000000001" customHeight="1" x14ac:dyDescent="0.3">
      <c r="A11" s="2"/>
      <c r="B11" s="16"/>
      <c r="C11" s="12"/>
      <c r="D11" s="17"/>
      <c r="E11" s="18"/>
      <c r="F11" s="18"/>
    </row>
    <row r="12" spans="1:6" ht="20.100000000000001" customHeight="1" x14ac:dyDescent="0.3">
      <c r="A12" s="2" t="s">
        <v>4</v>
      </c>
      <c r="B12" s="11" t="s">
        <v>28</v>
      </c>
      <c r="C12" s="11"/>
      <c r="D12" s="11" t="s">
        <v>31</v>
      </c>
      <c r="E12" s="14">
        <f t="shared" ref="E12:F12" si="1">SUM(E4:E11)</f>
        <v>1690.771</v>
      </c>
      <c r="F12" s="14">
        <f t="shared" si="1"/>
        <v>1690.771</v>
      </c>
    </row>
    <row r="13" spans="1:6" ht="20.100000000000001" customHeight="1" x14ac:dyDescent="0.3">
      <c r="A13" s="2"/>
      <c r="B13" s="11"/>
      <c r="C13" s="11"/>
      <c r="D13" s="19"/>
      <c r="E13" s="14"/>
      <c r="F13" s="14"/>
    </row>
    <row r="14" spans="1:6" ht="20.100000000000001" customHeight="1" x14ac:dyDescent="0.3">
      <c r="A14" s="2" t="s">
        <v>5</v>
      </c>
      <c r="B14" s="11" t="s">
        <v>29</v>
      </c>
      <c r="C14" s="11"/>
      <c r="D14" s="11" t="s">
        <v>30</v>
      </c>
      <c r="E14" s="20">
        <f t="shared" ref="E14:F14" si="2">(E4+E8+E9+E10)/12</f>
        <v>138.10008333333334</v>
      </c>
      <c r="F14" s="20">
        <f t="shared" si="2"/>
        <v>138.10008333333334</v>
      </c>
    </row>
    <row r="15" spans="1:6" ht="20.100000000000001" customHeight="1" x14ac:dyDescent="0.3">
      <c r="A15" s="2"/>
      <c r="B15" s="11"/>
      <c r="C15" s="11"/>
      <c r="D15" s="19"/>
      <c r="E15" s="14"/>
      <c r="F15" s="14"/>
    </row>
    <row r="16" spans="1:6" ht="20.100000000000001" customHeight="1" x14ac:dyDescent="0.3">
      <c r="A16" s="2" t="s">
        <v>6</v>
      </c>
      <c r="B16" s="11" t="s">
        <v>52</v>
      </c>
      <c r="C16" s="11"/>
      <c r="D16" s="11" t="s">
        <v>46</v>
      </c>
      <c r="E16" s="20">
        <f t="shared" ref="E16:F16" si="3">IF(E$17=5,(E$12+E$14)/(52*36)*7.2*30,IF(E$17=6,(E$12+E$14)/(52*36)*6*34,))</f>
        <v>199.30005395299145</v>
      </c>
      <c r="F16" s="20">
        <f t="shared" si="3"/>
        <v>199.30005395299145</v>
      </c>
    </row>
    <row r="17" spans="1:11" ht="20.100000000000001" customHeight="1" x14ac:dyDescent="0.3">
      <c r="A17" s="2" t="s">
        <v>7</v>
      </c>
      <c r="B17" s="11" t="s">
        <v>34</v>
      </c>
      <c r="C17" s="11"/>
      <c r="D17" s="19"/>
      <c r="E17" s="44">
        <v>6</v>
      </c>
      <c r="F17" s="44">
        <v>6</v>
      </c>
    </row>
    <row r="18" spans="1:11" ht="20.100000000000001" customHeight="1" x14ac:dyDescent="0.3">
      <c r="A18" s="6"/>
      <c r="B18" s="19"/>
      <c r="C18" s="19"/>
      <c r="D18" s="19"/>
      <c r="E18" s="21"/>
      <c r="F18" s="21"/>
    </row>
    <row r="19" spans="1:11" ht="20.100000000000001" customHeight="1" x14ac:dyDescent="0.3">
      <c r="A19" s="7" t="s">
        <v>5</v>
      </c>
      <c r="B19" s="22" t="s">
        <v>8</v>
      </c>
      <c r="C19" s="22"/>
      <c r="D19" s="22" t="s">
        <v>53</v>
      </c>
      <c r="E19" s="37">
        <f t="shared" ref="E19:F19" si="4">ROUND((E12+E14+E16)/156,2)</f>
        <v>13</v>
      </c>
      <c r="F19" s="37">
        <f t="shared" si="4"/>
        <v>13</v>
      </c>
    </row>
    <row r="20" spans="1:11" s="4" customFormat="1" ht="20.100000000000001" customHeight="1" x14ac:dyDescent="0.3">
      <c r="A20" s="3"/>
      <c r="B20" s="25"/>
      <c r="C20" s="25"/>
      <c r="D20" s="25"/>
      <c r="E20" s="26"/>
      <c r="F20" s="26"/>
      <c r="G20"/>
      <c r="H20"/>
      <c r="I20"/>
      <c r="J20"/>
      <c r="K20"/>
    </row>
    <row r="21" spans="1:11" ht="20.100000000000001" customHeight="1" x14ac:dyDescent="0.3">
      <c r="A21" s="2" t="s">
        <v>9</v>
      </c>
      <c r="B21" s="11" t="s">
        <v>10</v>
      </c>
      <c r="C21" s="11"/>
      <c r="D21" s="11" t="s">
        <v>47</v>
      </c>
      <c r="E21" s="14">
        <f t="shared" ref="E21:F21" si="5">E19*28.68%</f>
        <v>3.7284000000000002</v>
      </c>
      <c r="F21" s="14">
        <f t="shared" si="5"/>
        <v>3.7284000000000002</v>
      </c>
      <c r="G21" s="39"/>
      <c r="H21" s="39"/>
      <c r="I21" s="39"/>
      <c r="J21" s="39"/>
      <c r="K21" s="39"/>
    </row>
    <row r="22" spans="1:11" s="4" customFormat="1" ht="20.100000000000001" customHeight="1" x14ac:dyDescent="0.3">
      <c r="A22" s="3"/>
      <c r="B22" s="25"/>
      <c r="C22" s="25"/>
      <c r="D22" s="25"/>
      <c r="E22" s="26"/>
      <c r="F22" s="26"/>
      <c r="G22"/>
      <c r="H22"/>
      <c r="I22"/>
      <c r="J22"/>
      <c r="K22"/>
    </row>
    <row r="23" spans="1:11" s="4" customFormat="1" ht="20.100000000000001" customHeight="1" x14ac:dyDescent="0.3">
      <c r="A23" s="3" t="s">
        <v>11</v>
      </c>
      <c r="B23" s="25" t="s">
        <v>12</v>
      </c>
      <c r="C23" s="25"/>
      <c r="D23" s="25" t="s">
        <v>48</v>
      </c>
      <c r="E23" s="26">
        <f t="shared" ref="E23:F23" si="6">E19*1.4%</f>
        <v>0.182</v>
      </c>
      <c r="F23" s="26">
        <f t="shared" si="6"/>
        <v>0.182</v>
      </c>
      <c r="G23"/>
      <c r="H23"/>
      <c r="I23"/>
      <c r="J23"/>
      <c r="K23"/>
    </row>
    <row r="24" spans="1:11" ht="20.100000000000001" customHeight="1" x14ac:dyDescent="0.3">
      <c r="A24" s="2"/>
      <c r="B24" s="11"/>
      <c r="C24" s="11"/>
      <c r="D24" s="11"/>
      <c r="E24" s="14"/>
      <c r="F24" s="14"/>
    </row>
    <row r="25" spans="1:11" ht="20.100000000000001" customHeight="1" x14ac:dyDescent="0.3">
      <c r="A25" s="2" t="s">
        <v>13</v>
      </c>
      <c r="B25" s="42" t="s">
        <v>90</v>
      </c>
      <c r="C25" s="11"/>
      <c r="D25" s="11" t="s">
        <v>49</v>
      </c>
      <c r="E25" s="43">
        <f>E19*4.65%</f>
        <v>0.60450000000000004</v>
      </c>
      <c r="F25" s="43">
        <f>F19*4.65%</f>
        <v>0.60450000000000004</v>
      </c>
    </row>
    <row r="26" spans="1:11" ht="20.100000000000001" customHeight="1" x14ac:dyDescent="0.3">
      <c r="A26" s="2"/>
      <c r="B26" s="27"/>
      <c r="C26" s="27"/>
      <c r="D26" s="11"/>
      <c r="E26" s="14"/>
      <c r="F26" s="14"/>
    </row>
    <row r="27" spans="1:11" ht="20.100000000000001" customHeight="1" x14ac:dyDescent="0.3">
      <c r="A27" s="2" t="s">
        <v>14</v>
      </c>
      <c r="B27" s="11" t="s">
        <v>15</v>
      </c>
      <c r="C27" s="11"/>
      <c r="D27" s="11" t="s">
        <v>50</v>
      </c>
      <c r="E27" s="45">
        <f t="shared" ref="E27" si="7">E19*5/1000</f>
        <v>6.5000000000000002E-2</v>
      </c>
      <c r="F27" s="45">
        <f>F19*13/1000</f>
        <v>0.16900000000000001</v>
      </c>
    </row>
    <row r="28" spans="1:11" ht="20.100000000000001" customHeight="1" x14ac:dyDescent="0.3">
      <c r="A28" s="2"/>
      <c r="B28" s="11"/>
      <c r="C28" s="11"/>
      <c r="D28" s="11"/>
      <c r="E28" s="14"/>
      <c r="F28" s="14"/>
    </row>
    <row r="29" spans="1:11" ht="20.100000000000001" customHeight="1" x14ac:dyDescent="0.3">
      <c r="A29" s="2" t="s">
        <v>16</v>
      </c>
      <c r="B29" s="11" t="s">
        <v>17</v>
      </c>
      <c r="C29" s="11"/>
      <c r="D29" s="11"/>
      <c r="E29" s="14">
        <v>0.01</v>
      </c>
      <c r="F29" s="14">
        <v>0.01</v>
      </c>
    </row>
    <row r="30" spans="1:11" ht="19.5" customHeight="1" x14ac:dyDescent="0.3">
      <c r="A30" s="2"/>
      <c r="B30" s="27"/>
      <c r="C30" s="27"/>
      <c r="D30" s="11"/>
      <c r="E30" s="14"/>
      <c r="F30" s="14"/>
    </row>
    <row r="31" spans="1:11" ht="19.5" customHeight="1" x14ac:dyDescent="0.3">
      <c r="A31" s="2" t="s">
        <v>18</v>
      </c>
      <c r="B31" s="11" t="s">
        <v>19</v>
      </c>
      <c r="C31" s="11"/>
      <c r="D31" s="11" t="s">
        <v>51</v>
      </c>
      <c r="E31" s="14">
        <f t="shared" ref="E31:F31" si="8">E19/13.5</f>
        <v>0.96296296296296291</v>
      </c>
      <c r="F31" s="14">
        <f t="shared" si="8"/>
        <v>0.96296296296296291</v>
      </c>
    </row>
    <row r="32" spans="1:11" ht="20.100000000000001" customHeight="1" x14ac:dyDescent="0.3">
      <c r="A32" s="2"/>
      <c r="B32" s="11"/>
      <c r="C32" s="11"/>
      <c r="D32" s="11"/>
      <c r="E32" s="14"/>
      <c r="F32" s="14"/>
    </row>
    <row r="33" spans="1:6" ht="20.100000000000001" customHeight="1" x14ac:dyDescent="0.3">
      <c r="A33" s="7" t="s">
        <v>20</v>
      </c>
      <c r="B33" s="22" t="s">
        <v>37</v>
      </c>
      <c r="C33" s="22"/>
      <c r="D33" s="22" t="s">
        <v>35</v>
      </c>
      <c r="E33" s="40">
        <f t="shared" ref="E33:F33" si="9">E19+E21+E23+E25+E27+E29+E31</f>
        <v>18.552862962962966</v>
      </c>
      <c r="F33" s="40">
        <f t="shared" si="9"/>
        <v>18.656862962962965</v>
      </c>
    </row>
    <row r="34" spans="1:6" x14ac:dyDescent="0.3">
      <c r="A34" s="31"/>
      <c r="B34" s="28"/>
      <c r="C34" s="28"/>
      <c r="D34" s="28"/>
      <c r="E34" s="28"/>
      <c r="F34" s="28"/>
    </row>
    <row r="35" spans="1:6" x14ac:dyDescent="0.3">
      <c r="A35" s="1" t="s">
        <v>36</v>
      </c>
      <c r="B35" s="41" t="s">
        <v>64</v>
      </c>
      <c r="C35" s="28"/>
      <c r="D35" s="28"/>
      <c r="E35" s="28"/>
      <c r="F35" s="28"/>
    </row>
    <row r="36" spans="1:6" x14ac:dyDescent="0.3">
      <c r="A36" s="31" t="s">
        <v>61</v>
      </c>
      <c r="B36" s="28"/>
      <c r="C36" s="28"/>
      <c r="D36" s="28"/>
      <c r="E36" s="28"/>
      <c r="F36" s="28"/>
    </row>
    <row r="37" spans="1:6" x14ac:dyDescent="0.3">
      <c r="A37" s="31" t="s">
        <v>54</v>
      </c>
      <c r="B37" s="28"/>
      <c r="C37" s="28"/>
      <c r="D37" s="28"/>
      <c r="E37" s="28"/>
      <c r="F37" s="28"/>
    </row>
    <row r="38" spans="1:6" x14ac:dyDescent="0.3">
      <c r="A38" s="31" t="s">
        <v>56</v>
      </c>
      <c r="B38" s="31"/>
      <c r="C38" s="28"/>
      <c r="D38" s="28"/>
      <c r="E38" s="28"/>
      <c r="F38" s="28"/>
    </row>
    <row r="39" spans="1:6" x14ac:dyDescent="0.3">
      <c r="A39" s="31"/>
      <c r="B39" s="28"/>
      <c r="C39" s="28"/>
      <c r="D39" s="28"/>
      <c r="E39" s="28"/>
      <c r="F39" s="28"/>
    </row>
    <row r="40" spans="1:6" x14ac:dyDescent="0.3">
      <c r="A40" s="31"/>
      <c r="B40" s="28"/>
      <c r="C40" s="28"/>
      <c r="D40" s="28"/>
      <c r="E40" s="28"/>
      <c r="F40" s="28"/>
    </row>
    <row r="41" spans="1:6" x14ac:dyDescent="0.3">
      <c r="A41" s="31"/>
      <c r="B41" s="28"/>
      <c r="C41" s="28"/>
      <c r="D41" s="28"/>
      <c r="E41" s="28"/>
      <c r="F41" s="28"/>
    </row>
    <row r="42" spans="1:6" x14ac:dyDescent="0.3">
      <c r="B42" s="28"/>
      <c r="C42" s="28"/>
      <c r="D42" s="28"/>
      <c r="E42" s="28"/>
      <c r="F42" s="28"/>
    </row>
    <row r="43" spans="1:6" x14ac:dyDescent="0.3">
      <c r="B43" s="28"/>
      <c r="C43" s="28"/>
      <c r="D43" s="28"/>
      <c r="E43" s="28"/>
      <c r="F43" s="28"/>
    </row>
    <row r="44" spans="1:6" x14ac:dyDescent="0.3">
      <c r="B44" s="28"/>
      <c r="C44" s="28"/>
      <c r="D44" s="28"/>
      <c r="E44" s="28"/>
      <c r="F44" s="28"/>
    </row>
    <row r="45" spans="1:6" x14ac:dyDescent="0.3">
      <c r="B45" s="28"/>
      <c r="C45" s="28"/>
      <c r="D45" s="28"/>
      <c r="E45" s="28"/>
      <c r="F45" s="28"/>
    </row>
    <row r="46" spans="1:6" x14ac:dyDescent="0.3">
      <c r="B46" s="28"/>
      <c r="C46" s="28"/>
      <c r="D46" s="28"/>
      <c r="E46" s="28"/>
      <c r="F46" s="28"/>
    </row>
    <row r="47" spans="1:6" x14ac:dyDescent="0.3">
      <c r="B47" s="28"/>
      <c r="C47" s="28"/>
      <c r="D47" s="28"/>
      <c r="E47" s="28"/>
      <c r="F47" s="28"/>
    </row>
    <row r="48" spans="1:6" x14ac:dyDescent="0.3">
      <c r="B48" s="28"/>
      <c r="C48" s="28"/>
      <c r="D48" s="28"/>
      <c r="E48" s="28"/>
      <c r="F48" s="28"/>
    </row>
    <row r="49" spans="2:6" x14ac:dyDescent="0.3">
      <c r="B49" s="28"/>
      <c r="C49" s="28"/>
      <c r="D49" s="28"/>
      <c r="E49" s="28"/>
      <c r="F49" s="28"/>
    </row>
    <row r="50" spans="2:6" x14ac:dyDescent="0.3">
      <c r="B50" s="28"/>
      <c r="C50" s="28"/>
      <c r="D50" s="28"/>
      <c r="E50" s="28"/>
      <c r="F50" s="28"/>
    </row>
    <row r="51" spans="2:6" x14ac:dyDescent="0.3">
      <c r="B51" s="28"/>
      <c r="C51" s="28"/>
      <c r="D51" s="28"/>
      <c r="E51" s="28"/>
      <c r="F51" s="28"/>
    </row>
    <row r="52" spans="2:6" x14ac:dyDescent="0.3">
      <c r="B52" s="28"/>
      <c r="C52" s="28"/>
      <c r="D52" s="28"/>
      <c r="E52" s="28"/>
      <c r="F52" s="28"/>
    </row>
    <row r="53" spans="2:6" x14ac:dyDescent="0.3">
      <c r="B53" s="28"/>
      <c r="C53" s="28"/>
      <c r="D53" s="28"/>
      <c r="E53" s="28"/>
      <c r="F53" s="28"/>
    </row>
    <row r="54" spans="2:6" x14ac:dyDescent="0.3">
      <c r="B54" s="28"/>
      <c r="C54" s="28"/>
      <c r="D54" s="28"/>
      <c r="E54" s="28"/>
      <c r="F54" s="28"/>
    </row>
    <row r="55" spans="2:6" x14ac:dyDescent="0.3">
      <c r="B55" s="28"/>
      <c r="C55" s="28"/>
      <c r="D55" s="28"/>
      <c r="E55" s="28"/>
      <c r="F55" s="28"/>
    </row>
    <row r="56" spans="2:6" x14ac:dyDescent="0.3">
      <c r="B56" s="28"/>
      <c r="C56" s="28"/>
      <c r="D56" s="28"/>
      <c r="E56" s="28"/>
      <c r="F56" s="2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Area Funz e Prof della Salute</vt:lpstr>
      <vt:lpstr>Area degli Assistenti</vt:lpstr>
      <vt:lpstr>Area degli Operatori</vt:lpstr>
      <vt:lpstr>Area Personale di Supporto</vt:lpstr>
      <vt:lpstr>'Area Funz e Prof della Salute'!Area_stampa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Pintus</dc:creator>
  <cp:lastModifiedBy>Annamaria Porcu</cp:lastModifiedBy>
  <cp:lastPrinted>2024-05-13T08:38:12Z</cp:lastPrinted>
  <dcterms:created xsi:type="dcterms:W3CDTF">2023-11-06T13:56:07Z</dcterms:created>
  <dcterms:modified xsi:type="dcterms:W3CDTF">2025-04-18T12:43:40Z</dcterms:modified>
</cp:coreProperties>
</file>