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50"/>
  </bookViews>
  <sheets>
    <sheet name="Foglio1" sheetId="1" r:id="rId1"/>
  </sheets>
  <definedNames>
    <definedName name="_xlnm._FilterDatabase" localSheetId="0">Foglio1!$B$2:$M$2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5" i="1" l="1"/>
  <c r="D41" i="1" l="1"/>
  <c r="G41" i="1" l="1"/>
  <c r="F41" i="1"/>
  <c r="G15" i="1" l="1"/>
  <c r="F15" i="1"/>
  <c r="G13" i="1"/>
  <c r="F13" i="1"/>
  <c r="D53" i="1" l="1"/>
  <c r="I35" i="1" l="1"/>
  <c r="E35" i="1"/>
  <c r="J35" i="1" l="1"/>
  <c r="I53" i="1" l="1"/>
  <c r="E53" i="1"/>
  <c r="J53" i="1" l="1"/>
  <c r="D40" i="1"/>
  <c r="F24" i="1" l="1"/>
  <c r="G24" i="1"/>
  <c r="D22" i="1" l="1"/>
  <c r="G9" i="1" l="1"/>
  <c r="F9" i="1"/>
  <c r="I5" i="1" l="1"/>
  <c r="E5" i="1"/>
  <c r="J5" i="1" l="1"/>
  <c r="I52" i="1"/>
  <c r="I51" i="1"/>
  <c r="I50" i="1"/>
  <c r="I49" i="1"/>
  <c r="I48" i="1"/>
  <c r="I47" i="1"/>
  <c r="I46" i="1"/>
  <c r="I45" i="1"/>
  <c r="I41" i="1"/>
  <c r="I40" i="1"/>
  <c r="I13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2" i="1"/>
  <c r="I11" i="1"/>
  <c r="I10" i="1"/>
  <c r="I9" i="1"/>
  <c r="I8" i="1"/>
  <c r="I7" i="1"/>
  <c r="I6" i="1"/>
  <c r="E51" i="1" l="1"/>
  <c r="J51" i="1" s="1"/>
  <c r="E50" i="1"/>
  <c r="J50" i="1" s="1"/>
  <c r="E28" i="1"/>
  <c r="J28" i="1" s="1"/>
  <c r="E27" i="1"/>
  <c r="J27" i="1" s="1"/>
  <c r="E26" i="1"/>
  <c r="J26" i="1" s="1"/>
  <c r="E25" i="1"/>
  <c r="J25" i="1" s="1"/>
  <c r="E24" i="1"/>
  <c r="J24" i="1" s="1"/>
  <c r="E23" i="1"/>
  <c r="J23" i="1" s="1"/>
  <c r="E22" i="1"/>
  <c r="J22" i="1" s="1"/>
  <c r="E21" i="1"/>
  <c r="J21" i="1" s="1"/>
  <c r="E20" i="1"/>
  <c r="J20" i="1" s="1"/>
  <c r="E19" i="1"/>
  <c r="J19" i="1" s="1"/>
  <c r="E18" i="1"/>
  <c r="J18" i="1" s="1"/>
  <c r="E17" i="1"/>
  <c r="J17" i="1" s="1"/>
  <c r="E15" i="1"/>
  <c r="J15" i="1" s="1"/>
  <c r="E13" i="1"/>
  <c r="J13" i="1" s="1"/>
  <c r="E12" i="1"/>
  <c r="J12" i="1" s="1"/>
  <c r="E11" i="1"/>
  <c r="J11" i="1" s="1"/>
  <c r="I4" i="1" l="1"/>
  <c r="I3" i="1" l="1"/>
  <c r="E52" i="1" l="1"/>
  <c r="J52" i="1" s="1"/>
  <c r="E3" i="1" l="1"/>
  <c r="J3" i="1" s="1"/>
  <c r="E6" i="1"/>
  <c r="J6" i="1" s="1"/>
  <c r="E7" i="1"/>
  <c r="J7" i="1" s="1"/>
  <c r="E8" i="1"/>
  <c r="J8" i="1" s="1"/>
  <c r="E9" i="1"/>
  <c r="J9" i="1" s="1"/>
  <c r="E10" i="1"/>
  <c r="J10" i="1" s="1"/>
  <c r="E29" i="1"/>
  <c r="J29" i="1" s="1"/>
  <c r="E30" i="1"/>
  <c r="J30" i="1" s="1"/>
  <c r="E31" i="1"/>
  <c r="J31" i="1" s="1"/>
  <c r="E32" i="1"/>
  <c r="J32" i="1" s="1"/>
  <c r="E33" i="1"/>
  <c r="J33" i="1" s="1"/>
  <c r="E34" i="1"/>
  <c r="J34" i="1" s="1"/>
  <c r="E36" i="1"/>
  <c r="J36" i="1" s="1"/>
  <c r="E37" i="1"/>
  <c r="J37" i="1" s="1"/>
  <c r="E38" i="1"/>
  <c r="J38" i="1" s="1"/>
  <c r="E39" i="1"/>
  <c r="J39" i="1" s="1"/>
  <c r="E40" i="1"/>
  <c r="J40" i="1" s="1"/>
  <c r="E41" i="1"/>
  <c r="J41" i="1" s="1"/>
  <c r="E45" i="1"/>
  <c r="J45" i="1" s="1"/>
  <c r="E46" i="1"/>
  <c r="J46" i="1" s="1"/>
  <c r="E47" i="1"/>
  <c r="J47" i="1" s="1"/>
  <c r="E48" i="1"/>
  <c r="J48" i="1" s="1"/>
  <c r="E49" i="1"/>
  <c r="J49" i="1" s="1"/>
  <c r="E4" i="1"/>
  <c r="J4" i="1" s="1"/>
  <c r="J54" i="1" l="1"/>
</calcChain>
</file>

<file path=xl/sharedStrings.xml><?xml version="1.0" encoding="utf-8"?>
<sst xmlns="http://schemas.openxmlformats.org/spreadsheetml/2006/main" count="155" uniqueCount="112">
  <si>
    <t>RISTORO EFFETTIVO</t>
  </si>
  <si>
    <t>STRUTTURA</t>
  </si>
  <si>
    <t>2023 comp.2022</t>
  </si>
  <si>
    <t>MATER OLBIA</t>
  </si>
  <si>
    <t>LA CASA DEL SORRISO</t>
  </si>
  <si>
    <t>PATOLOGIA CLINICA MELIS PONTI</t>
  </si>
  <si>
    <t>CMT ANALISI MEDICHE SRL</t>
  </si>
  <si>
    <t>CASA DI CURA SANT ANNA SRL</t>
  </si>
  <si>
    <t>STUDIO TECNICO MEDICO NAZARIO SAURO SRL</t>
  </si>
  <si>
    <t>CENTRO ODONTOIATRICO SARDO BAIRE SNC</t>
  </si>
  <si>
    <t>LABORATORIO ANALISI RCCF SRL</t>
  </si>
  <si>
    <t xml:space="preserve">ANTES SOCIETA' COOP SOCIALE ARL CENTRO DI PSICOLOGIA CLINICA </t>
  </si>
  <si>
    <t>LABORATORIO ANALISI MEDICHE PROF SERGIO MUNTONI SRL</t>
  </si>
  <si>
    <t>STUDIO FISIOKINESITERAPICO DEL SERRABUS</t>
  </si>
  <si>
    <t xml:space="preserve">LAB DOLIANOVA </t>
  </si>
  <si>
    <t>LABORATORIO SERRAMANNA SRL</t>
  </si>
  <si>
    <t>CLINICA TOMMASINI SRL</t>
  </si>
  <si>
    <t xml:space="preserve">NUOVA CASA DI CURA </t>
  </si>
  <si>
    <t>KINESIS SRL</t>
  </si>
  <si>
    <t>CASA DI CURA VILLA ELENA SRL</t>
  </si>
  <si>
    <t xml:space="preserve">STUDIO CASCIU PROF GIOVANNI SRL </t>
  </si>
  <si>
    <t xml:space="preserve">STUDIO RADIOLOGICO PORRU SRL </t>
  </si>
  <si>
    <t>LABORATORIO ANALISI CHIMICHE DI A FALCONI SAS</t>
  </si>
  <si>
    <t xml:space="preserve">STUDIO RADIOLOGICO DEL DR G PIRASTU SRL </t>
  </si>
  <si>
    <t>CASA DI CURA SANT ANTONIO SPA</t>
  </si>
  <si>
    <t>CMD SANT ANTONIO SPA</t>
  </si>
  <si>
    <t xml:space="preserve">CGS SPA (consulente gestioni sanitarie) </t>
  </si>
  <si>
    <t>CEDIAN SRL</t>
  </si>
  <si>
    <t>RADIODIAGNOSTICA SRL</t>
  </si>
  <si>
    <t>CSU FISIOMED SRL</t>
  </si>
  <si>
    <t>ISTITUTO RADIOLOGICO G DERIU SRL</t>
  </si>
  <si>
    <t>C.O.S. PULIXI SRL</t>
  </si>
  <si>
    <t>CENTRO MEDICO SANTA VITTORIA SRLS</t>
  </si>
  <si>
    <t>LABSUD IGLESIAS</t>
  </si>
  <si>
    <t>KINETIKA SARDEGNA SRL</t>
  </si>
  <si>
    <t>STUDIO ODONTOIATRICO ZEDDA SRL</t>
  </si>
  <si>
    <t>LAC CALABRO SRL</t>
  </si>
  <si>
    <t>CENTRO VISTA SRL</t>
  </si>
  <si>
    <t>SINERLABA SOC COOP ARL</t>
  </si>
  <si>
    <t xml:space="preserve">STUDIO DENTISTICO ASSOCIATO RESIDENZA DEL SOLE </t>
  </si>
  <si>
    <t>CENTRO FISIOTERAPICO SARDO SRL</t>
  </si>
  <si>
    <t>LABORATORIO ANALISI CLINICHE SRL</t>
  </si>
  <si>
    <t>LABORATORIO ANALISI BIOLOGICHE DEL DOTTOR S. PONTI srl</t>
  </si>
  <si>
    <t>INDIRIZZO FORNITURA</t>
  </si>
  <si>
    <t>Via San benedetto, 20 - Cagliari</t>
  </si>
  <si>
    <t>Assistenza Specialistica Ambulatoriale</t>
  </si>
  <si>
    <t>via Umberto I, 57 - Sardara</t>
  </si>
  <si>
    <t>Via Brunelleschi, 29 - Oristano</t>
  </si>
  <si>
    <t>Piazza d Italia,14 - Cagliari</t>
  </si>
  <si>
    <t>STUDIO CARDIOLOGICO CUOZZO E. G. SAS</t>
  </si>
  <si>
    <t>Assistenza Ospedaliera</t>
  </si>
  <si>
    <t>Vicolo la Vega,9 - Cagliari</t>
  </si>
  <si>
    <t>Via nazario Sauro, 9-11 - Cagliari</t>
  </si>
  <si>
    <t>Via F. Brunelleschi, 25 - Oristano</t>
  </si>
  <si>
    <t>Via roma, 52 - Cagliari</t>
  </si>
  <si>
    <t>Viale Umberto, 85 - Barumini (SU)</t>
  </si>
  <si>
    <t>Via del mercatino, 15 - Tortoli' (NU)</t>
  </si>
  <si>
    <t xml:space="preserve">CASA DI CURA MADONNA DEL RIMEDIO </t>
  </si>
  <si>
    <t>via Giotto, 6 - - ORISTANO</t>
  </si>
  <si>
    <t>via Busachi, 3 - Via Brunelleschi 35 - Oristano</t>
  </si>
  <si>
    <t>Viale Trento, 23 - Cagliari</t>
  </si>
  <si>
    <t>SS 125 Orientale Sarda, snc</t>
  </si>
  <si>
    <t>Loc. Su landiri De Orroli - Muravera (SU)</t>
  </si>
  <si>
    <t>Viale Dante, 49 - Dolianova (SU)</t>
  </si>
  <si>
    <t>Via Ungheria, 8/A - Serramanna (SU)</t>
  </si>
  <si>
    <t>Via Gianni Lai, 62 - via Ospedale - Jerzu (NU)</t>
  </si>
  <si>
    <t>Assistenza Ospedaliera e Specialistica Ambulatoriale</t>
  </si>
  <si>
    <t>Piazza virgilio loi, 1 - Decimomannnu (CA)</t>
  </si>
  <si>
    <t>Via Sassari, 37 - Cagliari</t>
  </si>
  <si>
    <t>Via dante Alighieri, 133 - Cagliari</t>
  </si>
  <si>
    <t xml:space="preserve">POLIAMBULATORIO MEDICA SRL </t>
  </si>
  <si>
    <t>Via nazionale, 146 - Palau</t>
  </si>
  <si>
    <t>Piazza G. Galilei, 19 - Cagliari</t>
  </si>
  <si>
    <t>via Figari, 5 - Cagliari</t>
  </si>
  <si>
    <t>via Milano, 30 - Abbasanta (OR)</t>
  </si>
  <si>
    <t>Via lanusei, 69/73 - Cagliari</t>
  </si>
  <si>
    <t>via dei carroz, 14 - cagliari</t>
  </si>
  <si>
    <t>via chiorni, 3 - Cagliari</t>
  </si>
  <si>
    <t>via fadda, 14 - Cagliari</t>
  </si>
  <si>
    <t>Piazza Italia, 4 - Nuoro</t>
  </si>
  <si>
    <t>via dei passeri - cagliari</t>
  </si>
  <si>
    <t xml:space="preserve">Via Torino, 26 - Sassari </t>
  </si>
  <si>
    <t>via Parma snc - Sanluri</t>
  </si>
  <si>
    <t>vico via dei mille - via sardegna - via barcellona - Caglairi</t>
  </si>
  <si>
    <t>piazza martiri, 5 - serramanna</t>
  </si>
  <si>
    <t>via delle liberta 66/c</t>
  </si>
  <si>
    <t>via Venezia, 60 - iglesias</t>
  </si>
  <si>
    <t>Vico II Stazione snc- UTA</t>
  </si>
  <si>
    <t>via Brigata Sassari, 3 - Carbonia</t>
  </si>
  <si>
    <t>POLICLINICO SASSARESE</t>
  </si>
  <si>
    <t>VIA Giuseppe Peretti, 4 - Selargius (CA)</t>
  </si>
  <si>
    <t>via Piemonte, 31 - Quartu Sant'elena</t>
  </si>
  <si>
    <t>via ischia, 4 - Capoterra (CA)</t>
  </si>
  <si>
    <t>via Sicilia, 27 - Tortoli (NU)</t>
  </si>
  <si>
    <t>Viale italia,11 Sassari (SS)</t>
  </si>
  <si>
    <t>KAIROS COOP SOCIALE</t>
  </si>
  <si>
    <t>Via Galleri, 1 - Sassari</t>
  </si>
  <si>
    <t>via Silesu, 10 Quartu Sant'elena</t>
  </si>
  <si>
    <t>Via Scanu Antonio, 85 Cagliari</t>
  </si>
  <si>
    <t>Viale Marconi 160 - Cagliari</t>
  </si>
  <si>
    <t>CDC Policlinico Citta di Quartu - Ass. Spec. Amb.</t>
  </si>
  <si>
    <t>CDC Polispecialistica Quartu Sant'Elena - Ass. Spec. Amb.</t>
  </si>
  <si>
    <t xml:space="preserve">CDC San Salvatore - Assistenza Spec. Ambulatoriale </t>
  </si>
  <si>
    <t xml:space="preserve"> via sant antonio 87 - Quartu sant Elena</t>
  </si>
  <si>
    <t xml:space="preserve">MACROLIVELLO ASSISTENZIALE </t>
  </si>
  <si>
    <t>BUDGET 2022</t>
  </si>
  <si>
    <t>PERCENTUALE MASSIMA DA RICONOSCERE 0,8 %</t>
  </si>
  <si>
    <t>COSTI 2021</t>
  </si>
  <si>
    <t>COSTI 2022</t>
  </si>
  <si>
    <t>DIFFERENZA COSTI 2022 -2021</t>
  </si>
  <si>
    <t xml:space="preserve">Allegato A </t>
  </si>
  <si>
    <t>TOTALE RISTORI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</si>
</sst>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4" fontId="10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5" fillId="0" borderId="3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1"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="90" zoomScaleNormal="90" workbookViewId="0">
      <selection activeCell="A2" sqref="A2:J2"/>
    </sheetView>
  </sheetViews>
  <sheetFormatPr defaultRowHeight="15" x14ac:dyDescent="0.25"/>
  <cols>
    <col min="1" max="1" width="33" style="2" customWidth="1"/>
    <col min="2" max="2" width="35.28515625" style="21" customWidth="1"/>
    <col min="3" max="3" width="30.7109375" style="21" customWidth="1"/>
    <col min="4" max="4" width="20.28515625" style="22" bestFit="1" customWidth="1"/>
    <col min="5" max="5" width="18.42578125" style="23" customWidth="1"/>
    <col min="6" max="6" width="15" style="23" customWidth="1"/>
    <col min="7" max="7" width="16.7109375" style="23" bestFit="1" customWidth="1"/>
    <col min="8" max="8" width="15.85546875" style="24" hidden="1" customWidth="1"/>
    <col min="9" max="9" width="15" style="24" customWidth="1"/>
    <col min="10" max="10" width="20.140625" style="24" customWidth="1"/>
    <col min="11" max="11" width="9.140625" style="1"/>
    <col min="12" max="13" width="9.140625" style="1" customWidth="1"/>
    <col min="14" max="16384" width="9.140625" style="1"/>
  </cols>
  <sheetData>
    <row r="1" spans="1:10" ht="29.25" customHeight="1" x14ac:dyDescent="0.25">
      <c r="A1" s="21" t="s">
        <v>110</v>
      </c>
    </row>
    <row r="2" spans="1:10" ht="52.5" customHeight="1" x14ac:dyDescent="0.25">
      <c r="A2" s="57" t="s">
        <v>1</v>
      </c>
      <c r="B2" s="17" t="s">
        <v>104</v>
      </c>
      <c r="C2" s="17" t="s">
        <v>43</v>
      </c>
      <c r="D2" s="18" t="s">
        <v>105</v>
      </c>
      <c r="E2" s="31" t="s">
        <v>106</v>
      </c>
      <c r="F2" s="20" t="s">
        <v>107</v>
      </c>
      <c r="G2" s="20" t="s">
        <v>108</v>
      </c>
      <c r="H2" s="25" t="s">
        <v>2</v>
      </c>
      <c r="I2" s="19" t="s">
        <v>109</v>
      </c>
      <c r="J2" s="25" t="s">
        <v>0</v>
      </c>
    </row>
    <row r="3" spans="1:10" s="3" customFormat="1" ht="24.75" customHeight="1" x14ac:dyDescent="0.25">
      <c r="A3" s="5" t="s">
        <v>3</v>
      </c>
      <c r="B3" s="16" t="s">
        <v>50</v>
      </c>
      <c r="C3" s="16" t="s">
        <v>61</v>
      </c>
      <c r="D3" s="10">
        <v>60600000</v>
      </c>
      <c r="E3" s="26">
        <f>0.8/100*D3</f>
        <v>484800</v>
      </c>
      <c r="F3" s="27">
        <v>3063006.98</v>
      </c>
      <c r="G3" s="15">
        <v>3922579.51</v>
      </c>
      <c r="H3" s="4">
        <v>0</v>
      </c>
      <c r="I3" s="27">
        <f>G3-F3</f>
        <v>859572.5299999998</v>
      </c>
      <c r="J3" s="26">
        <f t="shared" ref="J3" si="0">IF(I3&lt;E3,I3,E3)</f>
        <v>484800</v>
      </c>
    </row>
    <row r="4" spans="1:10" ht="30" x14ac:dyDescent="0.25">
      <c r="A4" s="6" t="s">
        <v>42</v>
      </c>
      <c r="B4" s="7" t="s">
        <v>45</v>
      </c>
      <c r="C4" s="12" t="s">
        <v>44</v>
      </c>
      <c r="D4" s="10">
        <v>381357</v>
      </c>
      <c r="E4" s="26">
        <f>0.8/100*D4</f>
        <v>3050.8560000000002</v>
      </c>
      <c r="F4" s="27">
        <v>8415.99</v>
      </c>
      <c r="G4" s="15">
        <v>10375.27</v>
      </c>
      <c r="H4" s="4">
        <v>0</v>
      </c>
      <c r="I4" s="27">
        <f>G4-F4</f>
        <v>1959.2800000000007</v>
      </c>
      <c r="J4" s="26">
        <f>IF(I4&lt;E4,I4,E4)</f>
        <v>1959.2800000000007</v>
      </c>
    </row>
    <row r="5" spans="1:10" s="3" customFormat="1" x14ac:dyDescent="0.25">
      <c r="A5" s="6" t="s">
        <v>4</v>
      </c>
      <c r="B5" s="7" t="s">
        <v>45</v>
      </c>
      <c r="C5" s="7" t="s">
        <v>46</v>
      </c>
      <c r="D5" s="10">
        <v>6265.72</v>
      </c>
      <c r="E5" s="26">
        <f>0.8/100*D5</f>
        <v>50.12576</v>
      </c>
      <c r="F5" s="27">
        <v>2902.94</v>
      </c>
      <c r="G5" s="15">
        <v>4625.33</v>
      </c>
      <c r="H5" s="4">
        <v>0</v>
      </c>
      <c r="I5" s="27">
        <f>G5-F5</f>
        <v>1722.3899999999999</v>
      </c>
      <c r="J5" s="26">
        <f t="shared" ref="J5:J52" si="1">IF(I5&lt;E5,I5,E5)</f>
        <v>50.12576</v>
      </c>
    </row>
    <row r="6" spans="1:10" s="3" customFormat="1" x14ac:dyDescent="0.25">
      <c r="A6" s="6" t="s">
        <v>5</v>
      </c>
      <c r="B6" s="7" t="s">
        <v>45</v>
      </c>
      <c r="C6" s="7" t="s">
        <v>47</v>
      </c>
      <c r="D6" s="10">
        <v>548634.87</v>
      </c>
      <c r="E6" s="26">
        <f t="shared" ref="E6:E52" si="2">0.8/100*D6</f>
        <v>4389.0789599999998</v>
      </c>
      <c r="F6" s="27">
        <v>13502.57</v>
      </c>
      <c r="G6" s="15">
        <v>22570.6</v>
      </c>
      <c r="H6" s="4">
        <v>0</v>
      </c>
      <c r="I6" s="27">
        <f t="shared" ref="I6:I52" si="3">G6-F6</f>
        <v>9068.0299999999988</v>
      </c>
      <c r="J6" s="26">
        <f t="shared" si="1"/>
        <v>4389.0789599999998</v>
      </c>
    </row>
    <row r="7" spans="1:10" s="3" customFormat="1" x14ac:dyDescent="0.25">
      <c r="A7" s="8" t="s">
        <v>6</v>
      </c>
      <c r="B7" s="14" t="s">
        <v>45</v>
      </c>
      <c r="C7" s="11" t="s">
        <v>48</v>
      </c>
      <c r="D7" s="10">
        <v>457753.86</v>
      </c>
      <c r="E7" s="26">
        <f t="shared" si="2"/>
        <v>3662.0308799999998</v>
      </c>
      <c r="F7" s="27">
        <v>13684.42</v>
      </c>
      <c r="G7" s="15">
        <v>21464.65</v>
      </c>
      <c r="H7" s="4">
        <v>0</v>
      </c>
      <c r="I7" s="27">
        <f t="shared" si="3"/>
        <v>7780.2300000000014</v>
      </c>
      <c r="J7" s="26">
        <f t="shared" si="1"/>
        <v>3662.0308799999998</v>
      </c>
    </row>
    <row r="8" spans="1:10" s="3" customFormat="1" ht="30" x14ac:dyDescent="0.25">
      <c r="A8" s="6" t="s">
        <v>49</v>
      </c>
      <c r="B8" s="7" t="s">
        <v>45</v>
      </c>
      <c r="C8" s="11" t="s">
        <v>53</v>
      </c>
      <c r="D8" s="10">
        <v>189643.67</v>
      </c>
      <c r="E8" s="26">
        <f t="shared" si="2"/>
        <v>1517.1493600000001</v>
      </c>
      <c r="F8" s="27">
        <v>1311.86</v>
      </c>
      <c r="G8" s="15">
        <v>2553.7800000000002</v>
      </c>
      <c r="H8" s="4">
        <v>0</v>
      </c>
      <c r="I8" s="27">
        <f t="shared" si="3"/>
        <v>1241.9200000000003</v>
      </c>
      <c r="J8" s="26">
        <f t="shared" si="1"/>
        <v>1241.9200000000003</v>
      </c>
    </row>
    <row r="9" spans="1:10" s="3" customFormat="1" x14ac:dyDescent="0.25">
      <c r="A9" s="8" t="s">
        <v>7</v>
      </c>
      <c r="B9" s="7" t="s">
        <v>50</v>
      </c>
      <c r="C9" s="11" t="s">
        <v>51</v>
      </c>
      <c r="D9" s="10">
        <v>5856090.0999999996</v>
      </c>
      <c r="E9" s="26">
        <f t="shared" si="2"/>
        <v>46848.720799999996</v>
      </c>
      <c r="F9" s="27">
        <f>74236.6+8175.06</f>
        <v>82411.66</v>
      </c>
      <c r="G9" s="15">
        <f>126874.18+10373.69</f>
        <v>137247.87</v>
      </c>
      <c r="H9" s="4">
        <v>0</v>
      </c>
      <c r="I9" s="27">
        <f t="shared" si="3"/>
        <v>54836.209999999992</v>
      </c>
      <c r="J9" s="26">
        <f t="shared" si="1"/>
        <v>46848.720799999996</v>
      </c>
    </row>
    <row r="10" spans="1:10" s="3" customFormat="1" ht="30" x14ac:dyDescent="0.25">
      <c r="A10" s="6" t="s">
        <v>8</v>
      </c>
      <c r="B10" s="7" t="s">
        <v>45</v>
      </c>
      <c r="C10" s="12" t="s">
        <v>52</v>
      </c>
      <c r="D10" s="10">
        <v>375179.17</v>
      </c>
      <c r="E10" s="26">
        <f t="shared" si="2"/>
        <v>3001.43336</v>
      </c>
      <c r="F10" s="27">
        <v>10869.89</v>
      </c>
      <c r="G10" s="15">
        <v>12112.04</v>
      </c>
      <c r="H10" s="4">
        <v>0</v>
      </c>
      <c r="I10" s="27">
        <f t="shared" si="3"/>
        <v>1242.1500000000015</v>
      </c>
      <c r="J10" s="26">
        <f t="shared" si="1"/>
        <v>1242.1500000000015</v>
      </c>
    </row>
    <row r="11" spans="1:10" s="3" customFormat="1" ht="30" x14ac:dyDescent="0.25">
      <c r="A11" s="8" t="s">
        <v>9</v>
      </c>
      <c r="B11" s="14" t="s">
        <v>45</v>
      </c>
      <c r="C11" s="11" t="s">
        <v>54</v>
      </c>
      <c r="D11" s="10">
        <v>135538.13</v>
      </c>
      <c r="E11" s="26">
        <f t="shared" si="2"/>
        <v>1084.30504</v>
      </c>
      <c r="F11" s="27">
        <v>8747.9599999999991</v>
      </c>
      <c r="G11" s="15">
        <v>17281.7</v>
      </c>
      <c r="H11" s="4">
        <v>0</v>
      </c>
      <c r="I11" s="27">
        <f t="shared" si="3"/>
        <v>8533.7400000000016</v>
      </c>
      <c r="J11" s="26">
        <f t="shared" si="1"/>
        <v>1084.30504</v>
      </c>
    </row>
    <row r="12" spans="1:10" s="3" customFormat="1" x14ac:dyDescent="0.25">
      <c r="A12" s="8" t="s">
        <v>10</v>
      </c>
      <c r="B12" s="14" t="s">
        <v>45</v>
      </c>
      <c r="C12" s="11" t="s">
        <v>55</v>
      </c>
      <c r="D12" s="10">
        <v>173659.55</v>
      </c>
      <c r="E12" s="26">
        <f t="shared" si="2"/>
        <v>1389.2764</v>
      </c>
      <c r="F12" s="27">
        <v>3925.52</v>
      </c>
      <c r="G12" s="15">
        <v>8688.52</v>
      </c>
      <c r="H12" s="4">
        <v>0</v>
      </c>
      <c r="I12" s="27">
        <f t="shared" si="3"/>
        <v>4763</v>
      </c>
      <c r="J12" s="26">
        <f t="shared" si="1"/>
        <v>1389.2764</v>
      </c>
    </row>
    <row r="13" spans="1:10" s="3" customFormat="1" ht="15" customHeight="1" x14ac:dyDescent="0.25">
      <c r="A13" s="50" t="s">
        <v>11</v>
      </c>
      <c r="B13" s="48" t="s">
        <v>45</v>
      </c>
      <c r="C13" s="52" t="s">
        <v>56</v>
      </c>
      <c r="D13" s="42">
        <v>16960.939999999999</v>
      </c>
      <c r="E13" s="39">
        <f t="shared" si="2"/>
        <v>135.68752000000001</v>
      </c>
      <c r="F13" s="36">
        <f>1706.28+3639.16+7758.04</f>
        <v>13103.48</v>
      </c>
      <c r="G13" s="42">
        <f>2174.07+4450.4+9206.99</f>
        <v>15831.46</v>
      </c>
      <c r="H13" s="45">
        <v>0</v>
      </c>
      <c r="I13" s="36">
        <f>G13-F13</f>
        <v>2727.9799999999996</v>
      </c>
      <c r="J13" s="39">
        <f>IF(I13&lt;E13,I13,E13)</f>
        <v>135.68752000000001</v>
      </c>
    </row>
    <row r="14" spans="1:10" s="3" customFormat="1" ht="12.75" customHeight="1" x14ac:dyDescent="0.25">
      <c r="A14" s="51"/>
      <c r="B14" s="49"/>
      <c r="C14" s="53"/>
      <c r="D14" s="44"/>
      <c r="E14" s="41"/>
      <c r="F14" s="38"/>
      <c r="G14" s="44"/>
      <c r="H14" s="47"/>
      <c r="I14" s="38"/>
      <c r="J14" s="41"/>
    </row>
    <row r="15" spans="1:10" s="3" customFormat="1" ht="35.25" customHeight="1" x14ac:dyDescent="0.25">
      <c r="A15" s="50" t="s">
        <v>57</v>
      </c>
      <c r="B15" s="55" t="s">
        <v>66</v>
      </c>
      <c r="C15" s="12" t="s">
        <v>58</v>
      </c>
      <c r="D15" s="42">
        <f>10286191.23+2741161.43</f>
        <v>13027352.66</v>
      </c>
      <c r="E15" s="39">
        <f t="shared" si="2"/>
        <v>104218.82128</v>
      </c>
      <c r="F15" s="36">
        <f>18747.89+32526.99+257120.41</f>
        <v>308395.29000000004</v>
      </c>
      <c r="G15" s="42">
        <f>36096.11+65047.82+466101.38</f>
        <v>567245.31000000006</v>
      </c>
      <c r="H15" s="45">
        <v>0</v>
      </c>
      <c r="I15" s="36">
        <f t="shared" si="3"/>
        <v>258850.02000000002</v>
      </c>
      <c r="J15" s="39">
        <f t="shared" si="1"/>
        <v>104218.82128</v>
      </c>
    </row>
    <row r="16" spans="1:10" s="3" customFormat="1" ht="42" customHeight="1" x14ac:dyDescent="0.25">
      <c r="A16" s="51"/>
      <c r="B16" s="56"/>
      <c r="C16" s="11" t="s">
        <v>59</v>
      </c>
      <c r="D16" s="44"/>
      <c r="E16" s="41"/>
      <c r="F16" s="38"/>
      <c r="G16" s="44"/>
      <c r="H16" s="47"/>
      <c r="I16" s="38"/>
      <c r="J16" s="41"/>
    </row>
    <row r="17" spans="1:10" s="3" customFormat="1" ht="30" x14ac:dyDescent="0.25">
      <c r="A17" s="6" t="s">
        <v>12</v>
      </c>
      <c r="B17" s="7" t="s">
        <v>45</v>
      </c>
      <c r="C17" s="12" t="s">
        <v>60</v>
      </c>
      <c r="D17" s="10">
        <v>197964.14</v>
      </c>
      <c r="E17" s="26">
        <f t="shared" si="2"/>
        <v>1583.7131200000001</v>
      </c>
      <c r="F17" s="27">
        <v>4158.93</v>
      </c>
      <c r="G17" s="15">
        <v>8934.94</v>
      </c>
      <c r="H17" s="4">
        <v>0</v>
      </c>
      <c r="I17" s="27">
        <f t="shared" si="3"/>
        <v>4776.01</v>
      </c>
      <c r="J17" s="26">
        <f t="shared" si="1"/>
        <v>1583.7131200000001</v>
      </c>
    </row>
    <row r="18" spans="1:10" s="3" customFormat="1" ht="30" x14ac:dyDescent="0.25">
      <c r="A18" s="6" t="s">
        <v>13</v>
      </c>
      <c r="B18" s="28" t="s">
        <v>45</v>
      </c>
      <c r="C18" s="12" t="s">
        <v>62</v>
      </c>
      <c r="D18" s="10">
        <v>207358.77</v>
      </c>
      <c r="E18" s="26">
        <f t="shared" si="2"/>
        <v>1658.8701599999999</v>
      </c>
      <c r="F18" s="27">
        <v>4028.39</v>
      </c>
      <c r="G18" s="15">
        <v>7812.85</v>
      </c>
      <c r="H18" s="4">
        <v>0</v>
      </c>
      <c r="I18" s="27">
        <f t="shared" si="3"/>
        <v>3784.4600000000005</v>
      </c>
      <c r="J18" s="26">
        <f t="shared" si="1"/>
        <v>1658.8701599999999</v>
      </c>
    </row>
    <row r="19" spans="1:10" s="3" customFormat="1" ht="30" x14ac:dyDescent="0.25">
      <c r="A19" s="8" t="s">
        <v>14</v>
      </c>
      <c r="B19" s="29" t="s">
        <v>45</v>
      </c>
      <c r="C19" s="11" t="s">
        <v>63</v>
      </c>
      <c r="D19" s="10">
        <v>158595.24</v>
      </c>
      <c r="E19" s="26">
        <f t="shared" si="2"/>
        <v>1268.7619199999999</v>
      </c>
      <c r="F19" s="27">
        <v>5537.02</v>
      </c>
      <c r="G19" s="15">
        <v>11650.93</v>
      </c>
      <c r="H19" s="4">
        <v>0</v>
      </c>
      <c r="I19" s="27">
        <f t="shared" si="3"/>
        <v>6113.91</v>
      </c>
      <c r="J19" s="26">
        <f t="shared" si="1"/>
        <v>1268.7619199999999</v>
      </c>
    </row>
    <row r="20" spans="1:10" s="3" customFormat="1" ht="30" x14ac:dyDescent="0.25">
      <c r="A20" s="6" t="s">
        <v>15</v>
      </c>
      <c r="B20" s="28" t="s">
        <v>45</v>
      </c>
      <c r="C20" s="12" t="s">
        <v>64</v>
      </c>
      <c r="D20" s="10">
        <v>206937.21</v>
      </c>
      <c r="E20" s="26">
        <f t="shared" si="2"/>
        <v>1655.4976799999999</v>
      </c>
      <c r="F20" s="27">
        <v>927.9</v>
      </c>
      <c r="G20" s="15">
        <v>5739.34</v>
      </c>
      <c r="H20" s="4">
        <v>0</v>
      </c>
      <c r="I20" s="27">
        <f t="shared" si="3"/>
        <v>4811.4400000000005</v>
      </c>
      <c r="J20" s="26">
        <f t="shared" si="1"/>
        <v>1655.4976799999999</v>
      </c>
    </row>
    <row r="21" spans="1:10" s="3" customFormat="1" ht="30" x14ac:dyDescent="0.25">
      <c r="A21" s="6" t="s">
        <v>16</v>
      </c>
      <c r="B21" s="28" t="s">
        <v>66</v>
      </c>
      <c r="C21" s="12" t="s">
        <v>65</v>
      </c>
      <c r="D21" s="10">
        <f>5545280.37+259617.52</f>
        <v>5804897.8899999997</v>
      </c>
      <c r="E21" s="26">
        <f t="shared" si="2"/>
        <v>46439.183120000002</v>
      </c>
      <c r="F21" s="27">
        <v>105310.17</v>
      </c>
      <c r="G21" s="15">
        <v>178776.67</v>
      </c>
      <c r="H21" s="4">
        <v>0</v>
      </c>
      <c r="I21" s="27">
        <f t="shared" si="3"/>
        <v>73466.500000000015</v>
      </c>
      <c r="J21" s="26">
        <f t="shared" si="1"/>
        <v>46439.183120000002</v>
      </c>
    </row>
    <row r="22" spans="1:10" s="3" customFormat="1" ht="30" x14ac:dyDescent="0.25">
      <c r="A22" s="6" t="s">
        <v>17</v>
      </c>
      <c r="B22" s="28" t="s">
        <v>66</v>
      </c>
      <c r="C22" s="12" t="s">
        <v>67</v>
      </c>
      <c r="D22" s="10">
        <f>12179539.85 +4364632.08</f>
        <v>16544171.93</v>
      </c>
      <c r="E22" s="26">
        <f t="shared" si="2"/>
        <v>132353.37544</v>
      </c>
      <c r="F22" s="27">
        <v>424772.85</v>
      </c>
      <c r="G22" s="15">
        <v>721476.98</v>
      </c>
      <c r="H22" s="4">
        <v>0</v>
      </c>
      <c r="I22" s="27">
        <f t="shared" si="3"/>
        <v>296704.13</v>
      </c>
      <c r="J22" s="26">
        <f t="shared" si="1"/>
        <v>132353.37544</v>
      </c>
    </row>
    <row r="23" spans="1:10" s="3" customFormat="1" ht="30" x14ac:dyDescent="0.25">
      <c r="A23" s="8" t="s">
        <v>18</v>
      </c>
      <c r="B23" s="29" t="s">
        <v>45</v>
      </c>
      <c r="C23" s="11" t="s">
        <v>68</v>
      </c>
      <c r="D23" s="10">
        <v>225967.44</v>
      </c>
      <c r="E23" s="26">
        <f t="shared" si="2"/>
        <v>1807.7395200000001</v>
      </c>
      <c r="F23" s="27">
        <v>10225.06</v>
      </c>
      <c r="G23" s="15">
        <v>18090.12</v>
      </c>
      <c r="H23" s="4">
        <v>0</v>
      </c>
      <c r="I23" s="27">
        <f t="shared" si="3"/>
        <v>7865.0599999999995</v>
      </c>
      <c r="J23" s="26">
        <f t="shared" si="1"/>
        <v>1807.7395200000001</v>
      </c>
    </row>
    <row r="24" spans="1:10" s="3" customFormat="1" x14ac:dyDescent="0.25">
      <c r="A24" s="6" t="s">
        <v>19</v>
      </c>
      <c r="B24" s="28" t="s">
        <v>50</v>
      </c>
      <c r="C24" s="12" t="s">
        <v>69</v>
      </c>
      <c r="D24" s="10">
        <v>7029858.21</v>
      </c>
      <c r="E24" s="26">
        <f t="shared" si="2"/>
        <v>56238.865680000003</v>
      </c>
      <c r="F24" s="27">
        <f>29298.9+50857.53+66943.27</f>
        <v>147099.70000000001</v>
      </c>
      <c r="G24" s="15">
        <f>40818.75+92408.66+110480.3</f>
        <v>243707.71000000002</v>
      </c>
      <c r="H24" s="4">
        <v>0</v>
      </c>
      <c r="I24" s="27">
        <f t="shared" si="3"/>
        <v>96608.010000000009</v>
      </c>
      <c r="J24" s="26">
        <f t="shared" si="1"/>
        <v>56238.865680000003</v>
      </c>
    </row>
    <row r="25" spans="1:10" s="3" customFormat="1" ht="30" x14ac:dyDescent="0.25">
      <c r="A25" s="6" t="s">
        <v>70</v>
      </c>
      <c r="B25" s="28" t="s">
        <v>45</v>
      </c>
      <c r="C25" s="12" t="s">
        <v>71</v>
      </c>
      <c r="D25" s="10">
        <v>61504.72</v>
      </c>
      <c r="E25" s="26">
        <f t="shared" si="2"/>
        <v>492.03775999999999</v>
      </c>
      <c r="F25" s="27">
        <v>7247.87</v>
      </c>
      <c r="G25" s="15">
        <v>12942.87</v>
      </c>
      <c r="H25" s="4">
        <v>0</v>
      </c>
      <c r="I25" s="27">
        <f t="shared" si="3"/>
        <v>5695.0000000000009</v>
      </c>
      <c r="J25" s="26">
        <f t="shared" si="1"/>
        <v>492.03775999999999</v>
      </c>
    </row>
    <row r="26" spans="1:10" s="3" customFormat="1" ht="30" x14ac:dyDescent="0.25">
      <c r="A26" s="6" t="s">
        <v>20</v>
      </c>
      <c r="B26" s="28" t="s">
        <v>45</v>
      </c>
      <c r="C26" s="12" t="s">
        <v>72</v>
      </c>
      <c r="D26" s="10">
        <v>309914.02</v>
      </c>
      <c r="E26" s="26">
        <f t="shared" si="2"/>
        <v>2479.3121600000004</v>
      </c>
      <c r="F26" s="27">
        <v>8283.44</v>
      </c>
      <c r="G26" s="15">
        <v>11292.82</v>
      </c>
      <c r="H26" s="4">
        <v>0</v>
      </c>
      <c r="I26" s="27">
        <f t="shared" si="3"/>
        <v>3009.3799999999992</v>
      </c>
      <c r="J26" s="26">
        <f t="shared" si="1"/>
        <v>2479.3121600000004</v>
      </c>
    </row>
    <row r="27" spans="1:10" s="3" customFormat="1" ht="30" x14ac:dyDescent="0.25">
      <c r="A27" s="6" t="s">
        <v>21</v>
      </c>
      <c r="B27" s="28" t="s">
        <v>45</v>
      </c>
      <c r="C27" s="12" t="s">
        <v>73</v>
      </c>
      <c r="D27" s="10">
        <v>128764.95</v>
      </c>
      <c r="E27" s="26">
        <f t="shared" si="2"/>
        <v>1030.1196</v>
      </c>
      <c r="F27" s="27">
        <v>3400.6</v>
      </c>
      <c r="G27" s="15">
        <v>3779.05</v>
      </c>
      <c r="H27" s="4">
        <v>0</v>
      </c>
      <c r="I27" s="27">
        <f t="shared" si="3"/>
        <v>378.45000000000027</v>
      </c>
      <c r="J27" s="26">
        <f t="shared" si="1"/>
        <v>378.45000000000027</v>
      </c>
    </row>
    <row r="28" spans="1:10" s="3" customFormat="1" ht="30" x14ac:dyDescent="0.25">
      <c r="A28" s="6" t="s">
        <v>95</v>
      </c>
      <c r="B28" s="28" t="s">
        <v>45</v>
      </c>
      <c r="C28" s="12" t="s">
        <v>74</v>
      </c>
      <c r="D28" s="10">
        <v>4843.4799999999996</v>
      </c>
      <c r="E28" s="26">
        <f t="shared" si="2"/>
        <v>38.747839999999997</v>
      </c>
      <c r="F28" s="27">
        <v>1067.3699999999999</v>
      </c>
      <c r="G28" s="15">
        <v>1795.58</v>
      </c>
      <c r="H28" s="4">
        <v>0</v>
      </c>
      <c r="I28" s="27">
        <f t="shared" si="3"/>
        <v>728.21</v>
      </c>
      <c r="J28" s="26">
        <f t="shared" si="1"/>
        <v>38.747839999999997</v>
      </c>
    </row>
    <row r="29" spans="1:10" ht="30" x14ac:dyDescent="0.25">
      <c r="A29" s="6" t="s">
        <v>22</v>
      </c>
      <c r="B29" s="28" t="s">
        <v>45</v>
      </c>
      <c r="C29" s="13" t="s">
        <v>75</v>
      </c>
      <c r="D29" s="10">
        <v>82323.37</v>
      </c>
      <c r="E29" s="26">
        <f t="shared" si="2"/>
        <v>658.58695999999998</v>
      </c>
      <c r="F29" s="27">
        <v>3638.27</v>
      </c>
      <c r="G29" s="15">
        <v>7695.76</v>
      </c>
      <c r="H29" s="4">
        <v>0</v>
      </c>
      <c r="I29" s="27">
        <f t="shared" si="3"/>
        <v>4057.4900000000002</v>
      </c>
      <c r="J29" s="26">
        <f t="shared" si="1"/>
        <v>658.58695999999998</v>
      </c>
    </row>
    <row r="30" spans="1:10" s="3" customFormat="1" ht="30" x14ac:dyDescent="0.25">
      <c r="A30" s="6" t="s">
        <v>23</v>
      </c>
      <c r="B30" s="28" t="s">
        <v>45</v>
      </c>
      <c r="C30" s="13" t="s">
        <v>76</v>
      </c>
      <c r="D30" s="10">
        <v>117124.55</v>
      </c>
      <c r="E30" s="26">
        <f t="shared" si="2"/>
        <v>936.99639999999999</v>
      </c>
      <c r="F30" s="27">
        <v>4216.92</v>
      </c>
      <c r="G30" s="15">
        <v>11091.64</v>
      </c>
      <c r="H30" s="4">
        <v>0</v>
      </c>
      <c r="I30" s="27">
        <f t="shared" si="3"/>
        <v>6874.7199999999993</v>
      </c>
      <c r="J30" s="26">
        <f t="shared" si="1"/>
        <v>936.99639999999999</v>
      </c>
    </row>
    <row r="31" spans="1:10" s="3" customFormat="1" x14ac:dyDescent="0.25">
      <c r="A31" s="6" t="s">
        <v>24</v>
      </c>
      <c r="B31" s="28" t="s">
        <v>50</v>
      </c>
      <c r="C31" s="12" t="s">
        <v>77</v>
      </c>
      <c r="D31" s="10">
        <v>9739115.3900000006</v>
      </c>
      <c r="E31" s="26">
        <f t="shared" si="2"/>
        <v>77912.923120000007</v>
      </c>
      <c r="F31" s="27">
        <v>117786.45</v>
      </c>
      <c r="G31" s="15">
        <v>233311.43</v>
      </c>
      <c r="H31" s="4">
        <v>0</v>
      </c>
      <c r="I31" s="27">
        <f t="shared" si="3"/>
        <v>115524.98</v>
      </c>
      <c r="J31" s="26">
        <f t="shared" si="1"/>
        <v>77912.923120000007</v>
      </c>
    </row>
    <row r="32" spans="1:10" s="3" customFormat="1" ht="30" x14ac:dyDescent="0.25">
      <c r="A32" s="6" t="s">
        <v>25</v>
      </c>
      <c r="B32" s="28" t="s">
        <v>45</v>
      </c>
      <c r="C32" s="12" t="s">
        <v>78</v>
      </c>
      <c r="D32" s="10">
        <v>1397729.02</v>
      </c>
      <c r="E32" s="26">
        <f t="shared" si="2"/>
        <v>11181.83216</v>
      </c>
      <c r="F32" s="27">
        <v>99353.46</v>
      </c>
      <c r="G32" s="15">
        <v>162358.46</v>
      </c>
      <c r="H32" s="4">
        <v>0</v>
      </c>
      <c r="I32" s="27">
        <f t="shared" si="3"/>
        <v>63004.999999999985</v>
      </c>
      <c r="J32" s="26">
        <f t="shared" si="1"/>
        <v>11181.83216</v>
      </c>
    </row>
    <row r="33" spans="1:10" s="3" customFormat="1" ht="30" x14ac:dyDescent="0.25">
      <c r="A33" s="6" t="s">
        <v>27</v>
      </c>
      <c r="B33" s="28" t="s">
        <v>45</v>
      </c>
      <c r="C33" s="12" t="s">
        <v>79</v>
      </c>
      <c r="D33" s="10">
        <v>851648.09</v>
      </c>
      <c r="E33" s="26">
        <f t="shared" si="2"/>
        <v>6813.1847200000002</v>
      </c>
      <c r="F33" s="27">
        <v>49840.31</v>
      </c>
      <c r="G33" s="15">
        <v>96720.16</v>
      </c>
      <c r="H33" s="4">
        <v>0</v>
      </c>
      <c r="I33" s="27">
        <f t="shared" si="3"/>
        <v>46879.850000000006</v>
      </c>
      <c r="J33" s="26">
        <f t="shared" si="1"/>
        <v>6813.1847200000002</v>
      </c>
    </row>
    <row r="34" spans="1:10" s="3" customFormat="1" x14ac:dyDescent="0.25">
      <c r="A34" s="50" t="s">
        <v>28</v>
      </c>
      <c r="B34" s="55" t="s">
        <v>45</v>
      </c>
      <c r="C34" s="12" t="s">
        <v>81</v>
      </c>
      <c r="D34" s="10">
        <v>71939.679999999993</v>
      </c>
      <c r="E34" s="26">
        <f t="shared" si="2"/>
        <v>575.51743999999997</v>
      </c>
      <c r="F34" s="27">
        <v>5408.04</v>
      </c>
      <c r="G34" s="15">
        <v>8440.94</v>
      </c>
      <c r="H34" s="4">
        <v>0</v>
      </c>
      <c r="I34" s="27">
        <f t="shared" si="3"/>
        <v>3032.9000000000005</v>
      </c>
      <c r="J34" s="26">
        <f t="shared" si="1"/>
        <v>575.51743999999997</v>
      </c>
    </row>
    <row r="35" spans="1:10" s="3" customFormat="1" x14ac:dyDescent="0.25">
      <c r="A35" s="51"/>
      <c r="B35" s="56"/>
      <c r="C35" s="12" t="s">
        <v>96</v>
      </c>
      <c r="D35" s="10">
        <v>363515.25</v>
      </c>
      <c r="E35" s="26">
        <f t="shared" ref="E35" si="4">0.8/100*D35</f>
        <v>2908.1219999999998</v>
      </c>
      <c r="F35" s="27">
        <v>10183.459999999999</v>
      </c>
      <c r="G35" s="15">
        <v>34056.18</v>
      </c>
      <c r="H35" s="4">
        <v>0</v>
      </c>
      <c r="I35" s="27">
        <f t="shared" ref="I35" si="5">G35-F35</f>
        <v>23872.720000000001</v>
      </c>
      <c r="J35" s="26">
        <f t="shared" ref="J35" si="6">IF(I35&lt;E35,I35,E35)</f>
        <v>2908.1219999999998</v>
      </c>
    </row>
    <row r="36" spans="1:10" s="3" customFormat="1" ht="30" x14ac:dyDescent="0.25">
      <c r="A36" s="6" t="s">
        <v>29</v>
      </c>
      <c r="B36" s="28" t="s">
        <v>45</v>
      </c>
      <c r="C36" s="12" t="s">
        <v>82</v>
      </c>
      <c r="D36" s="10">
        <v>191981.13</v>
      </c>
      <c r="E36" s="26">
        <f t="shared" si="2"/>
        <v>1535.8490400000001</v>
      </c>
      <c r="F36" s="27">
        <v>2664.63</v>
      </c>
      <c r="G36" s="15">
        <v>4844.5200000000004</v>
      </c>
      <c r="H36" s="4">
        <v>0</v>
      </c>
      <c r="I36" s="27">
        <f t="shared" si="3"/>
        <v>2179.8900000000003</v>
      </c>
      <c r="J36" s="26">
        <f t="shared" si="1"/>
        <v>1535.8490400000001</v>
      </c>
    </row>
    <row r="37" spans="1:10" s="3" customFormat="1" ht="25.5" customHeight="1" x14ac:dyDescent="0.25">
      <c r="A37" s="8" t="s">
        <v>30</v>
      </c>
      <c r="B37" s="29" t="s">
        <v>45</v>
      </c>
      <c r="C37" s="12" t="s">
        <v>83</v>
      </c>
      <c r="D37" s="10">
        <v>2640104.62</v>
      </c>
      <c r="E37" s="26">
        <f t="shared" si="2"/>
        <v>21120.836960000001</v>
      </c>
      <c r="F37" s="27">
        <v>175851.25</v>
      </c>
      <c r="G37" s="15">
        <v>276287.25</v>
      </c>
      <c r="H37" s="4">
        <v>0</v>
      </c>
      <c r="I37" s="27">
        <f t="shared" si="3"/>
        <v>100436</v>
      </c>
      <c r="J37" s="26">
        <f t="shared" si="1"/>
        <v>21120.836960000001</v>
      </c>
    </row>
    <row r="38" spans="1:10" s="3" customFormat="1" ht="30" x14ac:dyDescent="0.25">
      <c r="A38" s="6" t="s">
        <v>31</v>
      </c>
      <c r="B38" s="29" t="s">
        <v>45</v>
      </c>
      <c r="C38" s="12" t="s">
        <v>84</v>
      </c>
      <c r="D38" s="10">
        <v>295095.13</v>
      </c>
      <c r="E38" s="26">
        <f t="shared" si="2"/>
        <v>2360.7610399999999</v>
      </c>
      <c r="F38" s="27">
        <v>3754.16</v>
      </c>
      <c r="G38" s="15">
        <v>8049.26</v>
      </c>
      <c r="H38" s="4">
        <v>0</v>
      </c>
      <c r="I38" s="27">
        <f t="shared" si="3"/>
        <v>4295.1000000000004</v>
      </c>
      <c r="J38" s="26">
        <f t="shared" si="1"/>
        <v>2360.7610399999999</v>
      </c>
    </row>
    <row r="39" spans="1:10" s="3" customFormat="1" ht="30" x14ac:dyDescent="0.25">
      <c r="A39" s="6" t="s">
        <v>32</v>
      </c>
      <c r="B39" s="29" t="s">
        <v>45</v>
      </c>
      <c r="C39" s="13" t="s">
        <v>85</v>
      </c>
      <c r="D39" s="10">
        <v>385969.54</v>
      </c>
      <c r="E39" s="26">
        <f t="shared" si="2"/>
        <v>3087.75632</v>
      </c>
      <c r="F39" s="27">
        <v>5699.78</v>
      </c>
      <c r="G39" s="15">
        <v>10978.35</v>
      </c>
      <c r="H39" s="4">
        <v>0</v>
      </c>
      <c r="I39" s="27">
        <f t="shared" si="3"/>
        <v>5278.5700000000006</v>
      </c>
      <c r="J39" s="26">
        <f t="shared" si="1"/>
        <v>3087.75632</v>
      </c>
    </row>
    <row r="40" spans="1:10" s="3" customFormat="1" ht="30" x14ac:dyDescent="0.25">
      <c r="A40" s="6" t="s">
        <v>33</v>
      </c>
      <c r="B40" s="6" t="s">
        <v>45</v>
      </c>
      <c r="C40" s="13" t="s">
        <v>86</v>
      </c>
      <c r="D40" s="10">
        <f>340781.85+350882.07</f>
        <v>691663.91999999993</v>
      </c>
      <c r="E40" s="26">
        <f t="shared" si="2"/>
        <v>5533.3113599999997</v>
      </c>
      <c r="F40" s="27">
        <v>8992.4</v>
      </c>
      <c r="G40" s="15">
        <v>20315.66</v>
      </c>
      <c r="H40" s="4">
        <v>0</v>
      </c>
      <c r="I40" s="27">
        <f t="shared" si="3"/>
        <v>11323.26</v>
      </c>
      <c r="J40" s="26">
        <f t="shared" si="1"/>
        <v>5533.3113599999997</v>
      </c>
    </row>
    <row r="41" spans="1:10" s="3" customFormat="1" ht="15" customHeight="1" x14ac:dyDescent="0.25">
      <c r="A41" s="50" t="s">
        <v>34</v>
      </c>
      <c r="B41" s="29" t="s">
        <v>50</v>
      </c>
      <c r="C41" s="11" t="s">
        <v>99</v>
      </c>
      <c r="D41" s="42">
        <f>41743266.17+3170541.95+4110653.9+69464.68</f>
        <v>49093926.700000003</v>
      </c>
      <c r="E41" s="39">
        <f t="shared" si="2"/>
        <v>392751.41360000003</v>
      </c>
      <c r="F41" s="36">
        <f>8607.35+55938.6+23375.03+536389.65</f>
        <v>624310.63</v>
      </c>
      <c r="G41" s="42">
        <f>15260.48+56055.57+24080.21+1403890.58</f>
        <v>1499286.84</v>
      </c>
      <c r="H41" s="45">
        <v>0</v>
      </c>
      <c r="I41" s="36">
        <f t="shared" si="3"/>
        <v>874976.21000000008</v>
      </c>
      <c r="J41" s="39">
        <f t="shared" si="1"/>
        <v>392751.41360000003</v>
      </c>
    </row>
    <row r="42" spans="1:10" s="3" customFormat="1" ht="15" customHeight="1" x14ac:dyDescent="0.25">
      <c r="A42" s="54"/>
      <c r="B42" s="6" t="s">
        <v>102</v>
      </c>
      <c r="C42" s="11" t="s">
        <v>98</v>
      </c>
      <c r="D42" s="43"/>
      <c r="E42" s="40"/>
      <c r="F42" s="37"/>
      <c r="G42" s="43"/>
      <c r="H42" s="46"/>
      <c r="I42" s="37"/>
      <c r="J42" s="40"/>
    </row>
    <row r="43" spans="1:10" s="3" customFormat="1" ht="15" customHeight="1" x14ac:dyDescent="0.25">
      <c r="A43" s="54"/>
      <c r="B43" s="6" t="s">
        <v>101</v>
      </c>
      <c r="C43" s="11" t="s">
        <v>99</v>
      </c>
      <c r="D43" s="43"/>
      <c r="E43" s="40"/>
      <c r="F43" s="37"/>
      <c r="G43" s="43"/>
      <c r="H43" s="46"/>
      <c r="I43" s="37"/>
      <c r="J43" s="40"/>
    </row>
    <row r="44" spans="1:10" s="3" customFormat="1" ht="15" customHeight="1" x14ac:dyDescent="0.25">
      <c r="A44" s="51"/>
      <c r="B44" s="6" t="s">
        <v>100</v>
      </c>
      <c r="C44" s="11" t="s">
        <v>97</v>
      </c>
      <c r="D44" s="44"/>
      <c r="E44" s="41"/>
      <c r="F44" s="38"/>
      <c r="G44" s="44"/>
      <c r="H44" s="47"/>
      <c r="I44" s="38"/>
      <c r="J44" s="41"/>
    </row>
    <row r="45" spans="1:10" s="3" customFormat="1" ht="30" x14ac:dyDescent="0.25">
      <c r="A45" s="6" t="s">
        <v>35</v>
      </c>
      <c r="B45" s="6" t="s">
        <v>45</v>
      </c>
      <c r="C45" s="12" t="s">
        <v>87</v>
      </c>
      <c r="D45" s="10">
        <v>152908.94</v>
      </c>
      <c r="E45" s="26">
        <f t="shared" si="2"/>
        <v>1223.27152</v>
      </c>
      <c r="F45" s="27">
        <v>2363.89</v>
      </c>
      <c r="G45" s="15">
        <v>4057.28</v>
      </c>
      <c r="H45" s="4">
        <v>0</v>
      </c>
      <c r="I45" s="27">
        <f t="shared" si="3"/>
        <v>1693.3900000000003</v>
      </c>
      <c r="J45" s="26">
        <f t="shared" si="1"/>
        <v>1223.27152</v>
      </c>
    </row>
    <row r="46" spans="1:10" s="3" customFormat="1" ht="30" x14ac:dyDescent="0.25">
      <c r="A46" s="8" t="s">
        <v>36</v>
      </c>
      <c r="B46" s="8" t="s">
        <v>45</v>
      </c>
      <c r="C46" s="30" t="s">
        <v>88</v>
      </c>
      <c r="D46" s="10">
        <v>543152.56999999995</v>
      </c>
      <c r="E46" s="26">
        <f t="shared" si="2"/>
        <v>4345.2205599999998</v>
      </c>
      <c r="F46" s="27">
        <v>13763.12</v>
      </c>
      <c r="G46" s="15">
        <v>23997.1</v>
      </c>
      <c r="H46" s="4">
        <v>0</v>
      </c>
      <c r="I46" s="27">
        <f t="shared" si="3"/>
        <v>10233.979999999998</v>
      </c>
      <c r="J46" s="26">
        <f t="shared" si="1"/>
        <v>4345.2205599999998</v>
      </c>
    </row>
    <row r="47" spans="1:10" s="3" customFormat="1" ht="30" x14ac:dyDescent="0.25">
      <c r="A47" s="6" t="s">
        <v>37</v>
      </c>
      <c r="B47" s="6" t="s">
        <v>45</v>
      </c>
      <c r="C47" s="12" t="s">
        <v>90</v>
      </c>
      <c r="D47" s="10">
        <v>148745.17000000001</v>
      </c>
      <c r="E47" s="26">
        <f t="shared" si="2"/>
        <v>1189.9613600000002</v>
      </c>
      <c r="F47" s="27">
        <v>13733.42</v>
      </c>
      <c r="G47" s="15">
        <v>42289.1</v>
      </c>
      <c r="H47" s="4">
        <v>0</v>
      </c>
      <c r="I47" s="27">
        <f t="shared" si="3"/>
        <v>28555.68</v>
      </c>
      <c r="J47" s="26">
        <f t="shared" si="1"/>
        <v>1189.9613600000002</v>
      </c>
    </row>
    <row r="48" spans="1:10" s="3" customFormat="1" ht="30" x14ac:dyDescent="0.25">
      <c r="A48" s="6" t="s">
        <v>38</v>
      </c>
      <c r="B48" s="6" t="s">
        <v>45</v>
      </c>
      <c r="C48" s="13" t="s">
        <v>91</v>
      </c>
      <c r="D48" s="10">
        <v>43979.69</v>
      </c>
      <c r="E48" s="26">
        <f t="shared" si="2"/>
        <v>351.83752000000004</v>
      </c>
      <c r="F48" s="27">
        <v>1884.2</v>
      </c>
      <c r="G48" s="15">
        <v>3490.05</v>
      </c>
      <c r="H48" s="4">
        <v>0</v>
      </c>
      <c r="I48" s="27">
        <f t="shared" si="3"/>
        <v>1605.8500000000001</v>
      </c>
      <c r="J48" s="26">
        <f t="shared" si="1"/>
        <v>351.83752000000004</v>
      </c>
    </row>
    <row r="49" spans="1:10" s="3" customFormat="1" ht="30" x14ac:dyDescent="0.25">
      <c r="A49" s="6" t="s">
        <v>39</v>
      </c>
      <c r="B49" s="6" t="s">
        <v>45</v>
      </c>
      <c r="C49" s="13" t="s">
        <v>92</v>
      </c>
      <c r="D49" s="10">
        <v>34124.54</v>
      </c>
      <c r="E49" s="26">
        <f t="shared" si="2"/>
        <v>272.99632000000003</v>
      </c>
      <c r="F49" s="27">
        <v>1290.98</v>
      </c>
      <c r="G49" s="15">
        <v>1773.62</v>
      </c>
      <c r="H49" s="4">
        <v>0</v>
      </c>
      <c r="I49" s="27">
        <f t="shared" si="3"/>
        <v>482.63999999999987</v>
      </c>
      <c r="J49" s="26">
        <f t="shared" si="1"/>
        <v>272.99632000000003</v>
      </c>
    </row>
    <row r="50" spans="1:10" s="3" customFormat="1" ht="30" x14ac:dyDescent="0.25">
      <c r="A50" s="6" t="s">
        <v>40</v>
      </c>
      <c r="B50" s="6" t="s">
        <v>45</v>
      </c>
      <c r="C50" s="13" t="s">
        <v>103</v>
      </c>
      <c r="D50" s="10">
        <v>222544.5</v>
      </c>
      <c r="E50" s="26">
        <f t="shared" si="2"/>
        <v>1780.356</v>
      </c>
      <c r="F50" s="27">
        <v>7123.67</v>
      </c>
      <c r="G50" s="15">
        <v>13769.8</v>
      </c>
      <c r="H50" s="4">
        <v>0</v>
      </c>
      <c r="I50" s="27">
        <f t="shared" si="3"/>
        <v>6646.1299999999992</v>
      </c>
      <c r="J50" s="26">
        <f t="shared" si="1"/>
        <v>1780.356</v>
      </c>
    </row>
    <row r="51" spans="1:10" s="3" customFormat="1" ht="30" x14ac:dyDescent="0.25">
      <c r="A51" s="6" t="s">
        <v>26</v>
      </c>
      <c r="B51" s="6" t="s">
        <v>45</v>
      </c>
      <c r="C51" s="13" t="s">
        <v>80</v>
      </c>
      <c r="D51" s="10">
        <v>864127.37</v>
      </c>
      <c r="E51" s="26">
        <f t="shared" si="2"/>
        <v>6913.0189600000003</v>
      </c>
      <c r="F51" s="27">
        <v>14661.34</v>
      </c>
      <c r="G51" s="15">
        <v>18805.37</v>
      </c>
      <c r="H51" s="4">
        <v>0</v>
      </c>
      <c r="I51" s="27">
        <f t="shared" si="3"/>
        <v>4144.0299999999988</v>
      </c>
      <c r="J51" s="26">
        <f t="shared" si="1"/>
        <v>4144.0299999999988</v>
      </c>
    </row>
    <row r="52" spans="1:10" s="3" customFormat="1" ht="30" x14ac:dyDescent="0.25">
      <c r="A52" s="9" t="s">
        <v>41</v>
      </c>
      <c r="B52" s="6" t="s">
        <v>45</v>
      </c>
      <c r="C52" s="13" t="s">
        <v>93</v>
      </c>
      <c r="D52" s="10">
        <v>227769.60000000001</v>
      </c>
      <c r="E52" s="26">
        <f t="shared" si="2"/>
        <v>1822.1568</v>
      </c>
      <c r="F52" s="27">
        <v>6137.69</v>
      </c>
      <c r="G52" s="15">
        <v>14491.36</v>
      </c>
      <c r="H52" s="4">
        <v>0</v>
      </c>
      <c r="I52" s="27">
        <f t="shared" si="3"/>
        <v>8353.6700000000019</v>
      </c>
      <c r="J52" s="26">
        <f t="shared" si="1"/>
        <v>1822.1568</v>
      </c>
    </row>
    <row r="53" spans="1:10" s="3" customFormat="1" x14ac:dyDescent="0.25">
      <c r="A53" s="6" t="s">
        <v>89</v>
      </c>
      <c r="B53" s="29" t="s">
        <v>50</v>
      </c>
      <c r="C53" s="13" t="s">
        <v>94</v>
      </c>
      <c r="D53" s="10">
        <f>9207535.67+959173.75</f>
        <v>10166709.42</v>
      </c>
      <c r="E53" s="26">
        <f t="shared" ref="E53" si="7">0.8/100*D53</f>
        <v>81333.675360000008</v>
      </c>
      <c r="F53" s="27">
        <v>126479.94</v>
      </c>
      <c r="G53" s="15">
        <v>247273.4</v>
      </c>
      <c r="H53" s="4">
        <v>0</v>
      </c>
      <c r="I53" s="27">
        <f t="shared" ref="I53" si="8">G53-F53</f>
        <v>120793.45999999999</v>
      </c>
      <c r="J53" s="26">
        <f t="shared" ref="J53" si="9">IF(I53&lt;E53,I53,E53)</f>
        <v>81333.675360000008</v>
      </c>
    </row>
    <row r="54" spans="1:10" x14ac:dyDescent="0.25">
      <c r="A54" s="33" t="s">
        <v>111</v>
      </c>
      <c r="B54" s="34"/>
      <c r="C54" s="34"/>
      <c r="D54" s="34"/>
      <c r="E54" s="34"/>
      <c r="F54" s="34"/>
      <c r="G54" s="34"/>
      <c r="H54" s="34"/>
      <c r="I54" s="35"/>
      <c r="J54" s="32">
        <f>SUM(J3:J53)</f>
        <v>1521256.5475999999</v>
      </c>
    </row>
  </sheetData>
  <autoFilter ref="B2:M2"/>
  <mergeCells count="30">
    <mergeCell ref="B13:B14"/>
    <mergeCell ref="A15:A16"/>
    <mergeCell ref="A13:A14"/>
    <mergeCell ref="C13:C14"/>
    <mergeCell ref="A41:A44"/>
    <mergeCell ref="B15:B16"/>
    <mergeCell ref="B34:B35"/>
    <mergeCell ref="A34:A35"/>
    <mergeCell ref="I13:I14"/>
    <mergeCell ref="J13:J14"/>
    <mergeCell ref="D15:D16"/>
    <mergeCell ref="E15:E16"/>
    <mergeCell ref="F15:F16"/>
    <mergeCell ref="G15:G16"/>
    <mergeCell ref="H15:H16"/>
    <mergeCell ref="I15:I16"/>
    <mergeCell ref="J15:J16"/>
    <mergeCell ref="D13:D14"/>
    <mergeCell ref="E13:E14"/>
    <mergeCell ref="F13:F14"/>
    <mergeCell ref="G13:G14"/>
    <mergeCell ref="H13:H14"/>
    <mergeCell ref="A54:I54"/>
    <mergeCell ref="I41:I44"/>
    <mergeCell ref="J41:J44"/>
    <mergeCell ref="D41:D44"/>
    <mergeCell ref="E41:E44"/>
    <mergeCell ref="F41:F44"/>
    <mergeCell ref="G41:G44"/>
    <mergeCell ref="H41:H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Foglio1!_FiltroDatabase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2025-05-23T12:40:57Z</dcterms:modified>
</cp:coreProperties>
</file>