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856261mura\Documents\Documenti -Valeria\SC BILANCIO\2024\Incentivi Tecnici\Incentivi da accantonare in bilancio 2024\Proposta delibera\"/>
    </mc:Choice>
  </mc:AlternateContent>
  <bookViews>
    <workbookView xWindow="0" yWindow="0" windowWidth="28800" windowHeight="11130"/>
  </bookViews>
  <sheets>
    <sheet name=" Foglio calcolo acquisti" sheetId="1" r:id="rId1"/>
    <sheet name="Foglio calcolo ICT" sheetId="3" r:id="rId2"/>
    <sheet name="Riepilogo da accantonare" sheetId="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 Foglio calcolo acquisti'!$A$2:$AN$233</definedName>
    <definedName name="_xlnm._FilterDatabase" localSheetId="1" hidden="1">'Foglio calcolo ICT'!$A$2:$AL$44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2" l="1"/>
  <c r="E7" i="2" l="1"/>
  <c r="AF45" i="3" l="1"/>
  <c r="AE45" i="3"/>
  <c r="AD45" i="3"/>
  <c r="AC45" i="3"/>
  <c r="AB45" i="3"/>
  <c r="AA45" i="3"/>
  <c r="Z45" i="3"/>
  <c r="Y45" i="3"/>
  <c r="M45" i="3"/>
  <c r="L45" i="3"/>
  <c r="K45" i="3"/>
  <c r="J45" i="3"/>
  <c r="T44" i="3"/>
  <c r="T43" i="3"/>
  <c r="T42" i="3"/>
  <c r="T37" i="3"/>
  <c r="T36" i="3"/>
  <c r="T35" i="3"/>
  <c r="T34" i="3"/>
  <c r="T33" i="3"/>
  <c r="T32" i="3"/>
  <c r="T31" i="3"/>
  <c r="T30" i="3"/>
  <c r="T29" i="3"/>
  <c r="T27" i="3"/>
  <c r="O26" i="3"/>
  <c r="N26" i="3"/>
  <c r="T26" i="3" s="1"/>
  <c r="T25" i="3"/>
  <c r="O25" i="3"/>
  <c r="N25" i="3"/>
  <c r="O24" i="3"/>
  <c r="N24" i="3"/>
  <c r="T24" i="3" s="1"/>
  <c r="O23" i="3"/>
  <c r="N23" i="3"/>
  <c r="T23" i="3" s="1"/>
  <c r="O22" i="3"/>
  <c r="N22" i="3"/>
  <c r="T22" i="3" s="1"/>
  <c r="O21" i="3"/>
  <c r="N21" i="3"/>
  <c r="T21" i="3" s="1"/>
  <c r="O20" i="3"/>
  <c r="N20" i="3"/>
  <c r="T20" i="3" s="1"/>
  <c r="O19" i="3"/>
  <c r="N19" i="3"/>
  <c r="T19" i="3" s="1"/>
  <c r="O18" i="3"/>
  <c r="N18" i="3"/>
  <c r="T18" i="3" s="1"/>
  <c r="O17" i="3"/>
  <c r="N17" i="3"/>
  <c r="T17" i="3" s="1"/>
  <c r="O16" i="3"/>
  <c r="N16" i="3"/>
  <c r="T16" i="3" s="1"/>
  <c r="O15" i="3"/>
  <c r="N15" i="3"/>
  <c r="T15" i="3" s="1"/>
  <c r="O14" i="3"/>
  <c r="N14" i="3"/>
  <c r="T14" i="3" s="1"/>
  <c r="O13" i="3"/>
  <c r="N13" i="3"/>
  <c r="T13" i="3" s="1"/>
  <c r="O12" i="3"/>
  <c r="N12" i="3"/>
  <c r="T12" i="3" s="1"/>
  <c r="O11" i="3"/>
  <c r="N11" i="3"/>
  <c r="T11" i="3" s="1"/>
  <c r="O10" i="3"/>
  <c r="N10" i="3"/>
  <c r="T10" i="3" s="1"/>
  <c r="O9" i="3"/>
  <c r="N9" i="3"/>
  <c r="T9" i="3" s="1"/>
  <c r="T7" i="3"/>
  <c r="V7" i="3" s="1"/>
  <c r="T6" i="3"/>
  <c r="T5" i="3"/>
  <c r="T4" i="3"/>
  <c r="T45" i="3" l="1"/>
  <c r="N45" i="3"/>
  <c r="O45" i="3"/>
  <c r="E5" i="2"/>
  <c r="E8" i="2"/>
  <c r="AM234" i="1" l="1"/>
  <c r="AL234" i="1"/>
  <c r="AK234" i="1"/>
  <c r="AJ234" i="1"/>
  <c r="AI234" i="1"/>
  <c r="AH234" i="1"/>
  <c r="AG234" i="1"/>
  <c r="AF234" i="1"/>
  <c r="AE234" i="1"/>
  <c r="AD234" i="1"/>
  <c r="AC234" i="1"/>
  <c r="AB234" i="1"/>
  <c r="AA234" i="1"/>
  <c r="W234" i="1"/>
  <c r="V234" i="1"/>
  <c r="U234" i="1"/>
  <c r="R234" i="1"/>
  <c r="N234" i="1"/>
  <c r="L234" i="1"/>
  <c r="K234" i="1"/>
  <c r="J234" i="1"/>
  <c r="M233" i="1"/>
  <c r="M232" i="1"/>
  <c r="M231" i="1"/>
  <c r="M230" i="1"/>
  <c r="X229" i="1"/>
  <c r="M229" i="1"/>
  <c r="M228" i="1"/>
  <c r="X227" i="1"/>
  <c r="Z227" i="1" s="1"/>
  <c r="M227" i="1"/>
  <c r="X226" i="1"/>
  <c r="Z226" i="1" s="1"/>
  <c r="M226" i="1"/>
  <c r="M225" i="1"/>
  <c r="M224" i="1"/>
  <c r="M223" i="1"/>
  <c r="M222" i="1"/>
  <c r="M221" i="1"/>
  <c r="M220" i="1"/>
  <c r="X219" i="1"/>
  <c r="Z219" i="1" s="1"/>
  <c r="M219" i="1"/>
  <c r="X218" i="1"/>
  <c r="Z218" i="1" s="1"/>
  <c r="M218" i="1"/>
  <c r="Z217" i="1"/>
  <c r="M217" i="1"/>
  <c r="X216" i="1"/>
  <c r="Z216" i="1" s="1"/>
  <c r="M216" i="1"/>
  <c r="X215" i="1"/>
  <c r="Z215" i="1" s="1"/>
  <c r="M215" i="1"/>
  <c r="X214" i="1"/>
  <c r="Z214" i="1" s="1"/>
  <c r="M214" i="1"/>
  <c r="M213" i="1"/>
  <c r="M212" i="1"/>
  <c r="M211" i="1"/>
  <c r="M210" i="1"/>
  <c r="M209" i="1"/>
  <c r="M208" i="1"/>
  <c r="M207" i="1"/>
  <c r="M206" i="1"/>
  <c r="M205" i="1"/>
  <c r="M204" i="1"/>
  <c r="M203" i="1"/>
  <c r="X202" i="1"/>
  <c r="Z202" i="1" s="1"/>
  <c r="M202" i="1"/>
  <c r="X201" i="1"/>
  <c r="Z201" i="1" s="1"/>
  <c r="M201" i="1"/>
  <c r="M200" i="1"/>
  <c r="M199" i="1"/>
  <c r="X198" i="1"/>
  <c r="Z198" i="1" s="1"/>
  <c r="M198" i="1"/>
  <c r="X197" i="1"/>
  <c r="Z197" i="1" s="1"/>
  <c r="M197" i="1"/>
  <c r="X196" i="1"/>
  <c r="Z196" i="1" s="1"/>
  <c r="M196" i="1"/>
  <c r="X195" i="1"/>
  <c r="Z195" i="1" s="1"/>
  <c r="M195" i="1"/>
  <c r="X194" i="1"/>
  <c r="Z194" i="1" s="1"/>
  <c r="M194" i="1"/>
  <c r="X193" i="1"/>
  <c r="Z193" i="1" s="1"/>
  <c r="M193" i="1"/>
  <c r="X192" i="1"/>
  <c r="Z192" i="1" s="1"/>
  <c r="M192" i="1"/>
  <c r="X191" i="1"/>
  <c r="Z191" i="1" s="1"/>
  <c r="M191" i="1"/>
  <c r="M190" i="1"/>
  <c r="M189" i="1"/>
  <c r="M188" i="1"/>
  <c r="M187" i="1"/>
  <c r="M186" i="1"/>
  <c r="M185" i="1"/>
  <c r="M184" i="1"/>
  <c r="M183" i="1"/>
  <c r="M182" i="1"/>
  <c r="M181" i="1"/>
  <c r="M180" i="1"/>
  <c r="X179" i="1"/>
  <c r="Z179" i="1" s="1"/>
  <c r="M179" i="1"/>
  <c r="X178" i="1"/>
  <c r="Z178" i="1" s="1"/>
  <c r="M178" i="1"/>
  <c r="M177" i="1"/>
  <c r="M176" i="1"/>
  <c r="X175" i="1"/>
  <c r="M175" i="1"/>
  <c r="X174" i="1"/>
  <c r="Z174" i="1" s="1"/>
  <c r="M174" i="1"/>
  <c r="X173" i="1"/>
  <c r="M173" i="1"/>
  <c r="X172" i="1"/>
  <c r="Z172" i="1" s="1"/>
  <c r="M172" i="1"/>
  <c r="X171" i="1"/>
  <c r="M171" i="1"/>
  <c r="X170" i="1"/>
  <c r="M170" i="1"/>
  <c r="X169" i="1"/>
  <c r="M169" i="1"/>
  <c r="M168" i="1"/>
  <c r="M167" i="1"/>
  <c r="M166" i="1"/>
  <c r="M165" i="1"/>
  <c r="M164" i="1"/>
  <c r="M163" i="1"/>
  <c r="M162" i="1"/>
  <c r="M161" i="1"/>
  <c r="X160" i="1"/>
  <c r="Z160" i="1" s="1"/>
  <c r="M160" i="1"/>
  <c r="X159" i="1"/>
  <c r="Z159" i="1" s="1"/>
  <c r="M159" i="1"/>
  <c r="X158" i="1"/>
  <c r="Z158" i="1" s="1"/>
  <c r="M158" i="1"/>
  <c r="X157" i="1"/>
  <c r="Z157" i="1" s="1"/>
  <c r="M157" i="1"/>
  <c r="X156" i="1"/>
  <c r="Z156" i="1" s="1"/>
  <c r="M156" i="1"/>
  <c r="M155" i="1"/>
  <c r="M154" i="1"/>
  <c r="M153" i="1"/>
  <c r="M152" i="1"/>
  <c r="M151" i="1"/>
  <c r="M150" i="1"/>
  <c r="X149" i="1"/>
  <c r="Z149" i="1" s="1"/>
  <c r="M149" i="1"/>
  <c r="X148" i="1"/>
  <c r="Z148" i="1" s="1"/>
  <c r="M148" i="1"/>
  <c r="X147" i="1"/>
  <c r="Z147" i="1" s="1"/>
  <c r="M147" i="1"/>
  <c r="X146" i="1"/>
  <c r="Z146" i="1" s="1"/>
  <c r="M145" i="1"/>
  <c r="X144" i="1"/>
  <c r="Z144" i="1" s="1"/>
  <c r="M144" i="1"/>
  <c r="X143" i="1"/>
  <c r="Z143" i="1" s="1"/>
  <c r="M143" i="1"/>
  <c r="X142" i="1"/>
  <c r="Z142" i="1" s="1"/>
  <c r="M142" i="1"/>
  <c r="M141" i="1"/>
  <c r="M140" i="1"/>
  <c r="M139" i="1"/>
  <c r="M138" i="1"/>
  <c r="X137" i="1"/>
  <c r="M137" i="1"/>
  <c r="X136" i="1"/>
  <c r="Z136" i="1" s="1"/>
  <c r="M136" i="1"/>
  <c r="X135" i="1"/>
  <c r="M135" i="1"/>
  <c r="X134" i="1"/>
  <c r="M134" i="1"/>
  <c r="M133" i="1"/>
  <c r="M132" i="1"/>
  <c r="M131" i="1"/>
  <c r="M130" i="1"/>
  <c r="M129" i="1"/>
  <c r="M128" i="1"/>
  <c r="M127" i="1"/>
  <c r="X126" i="1"/>
  <c r="M126" i="1"/>
  <c r="M125" i="1"/>
  <c r="M124" i="1"/>
  <c r="X123" i="1"/>
  <c r="Z123" i="1" s="1"/>
  <c r="M123" i="1"/>
  <c r="X122" i="1"/>
  <c r="Z122" i="1" s="1"/>
  <c r="M122" i="1"/>
  <c r="X121" i="1"/>
  <c r="Z121" i="1" s="1"/>
  <c r="M121" i="1"/>
  <c r="X120" i="1"/>
  <c r="Z120" i="1" s="1"/>
  <c r="M120" i="1"/>
  <c r="M119" i="1"/>
  <c r="M118" i="1"/>
  <c r="M117" i="1"/>
  <c r="M116" i="1"/>
  <c r="M115" i="1"/>
  <c r="M114" i="1"/>
  <c r="M113" i="1"/>
  <c r="M112" i="1"/>
  <c r="M111" i="1"/>
  <c r="M110" i="1"/>
  <c r="M109" i="1"/>
  <c r="M108" i="1"/>
  <c r="M107" i="1"/>
  <c r="M106" i="1"/>
  <c r="M105" i="1"/>
  <c r="M104" i="1"/>
  <c r="M103" i="1"/>
  <c r="M102" i="1"/>
  <c r="M101" i="1"/>
  <c r="M100" i="1"/>
  <c r="M99" i="1"/>
  <c r="M98" i="1"/>
  <c r="X97" i="1"/>
  <c r="Z97" i="1" s="1"/>
  <c r="M97" i="1"/>
  <c r="X96" i="1"/>
  <c r="M96" i="1"/>
  <c r="X95" i="1"/>
  <c r="Z95" i="1" s="1"/>
  <c r="M95" i="1"/>
  <c r="X94" i="1"/>
  <c r="Z94" i="1" s="1"/>
  <c r="M94" i="1"/>
  <c r="X93" i="1"/>
  <c r="Z93" i="1" s="1"/>
  <c r="M93" i="1"/>
  <c r="M92" i="1"/>
  <c r="M91" i="1"/>
  <c r="M90" i="1"/>
  <c r="M89" i="1"/>
  <c r="M88" i="1"/>
  <c r="M87" i="1"/>
  <c r="M86" i="1"/>
  <c r="M85" i="1"/>
  <c r="M84" i="1"/>
  <c r="Z83" i="1"/>
  <c r="M83" i="1"/>
  <c r="X82" i="1"/>
  <c r="Z82" i="1" s="1"/>
  <c r="M82" i="1"/>
  <c r="X81" i="1"/>
  <c r="Z81" i="1" s="1"/>
  <c r="M81" i="1"/>
  <c r="X80" i="1"/>
  <c r="M80" i="1"/>
  <c r="X79" i="1"/>
  <c r="M79" i="1"/>
  <c r="X78" i="1"/>
  <c r="M78" i="1"/>
  <c r="X77" i="1"/>
  <c r="Z77" i="1" s="1"/>
  <c r="M77" i="1"/>
  <c r="M76" i="1"/>
  <c r="M75" i="1"/>
  <c r="M74" i="1"/>
  <c r="M73" i="1"/>
  <c r="M72" i="1"/>
  <c r="M71" i="1"/>
  <c r="M70" i="1"/>
  <c r="M69" i="1"/>
  <c r="M68" i="1"/>
  <c r="M67" i="1"/>
  <c r="P66" i="1"/>
  <c r="O66" i="1"/>
  <c r="X66" i="1" s="1"/>
  <c r="Z66" i="1" s="1"/>
  <c r="M66" i="1"/>
  <c r="P65" i="1"/>
  <c r="O65" i="1"/>
  <c r="X65" i="1" s="1"/>
  <c r="Z65" i="1" s="1"/>
  <c r="M65" i="1"/>
  <c r="P64" i="1"/>
  <c r="O64" i="1"/>
  <c r="X64" i="1" s="1"/>
  <c r="Z64" i="1" s="1"/>
  <c r="M64" i="1"/>
  <c r="P63" i="1"/>
  <c r="O63" i="1"/>
  <c r="X63" i="1" s="1"/>
  <c r="Z63" i="1" s="1"/>
  <c r="M63" i="1"/>
  <c r="P62" i="1"/>
  <c r="O62" i="1"/>
  <c r="X62" i="1" s="1"/>
  <c r="Z62" i="1" s="1"/>
  <c r="M62" i="1"/>
  <c r="P61" i="1"/>
  <c r="O61" i="1"/>
  <c r="X61" i="1" s="1"/>
  <c r="Z61" i="1" s="1"/>
  <c r="M61" i="1"/>
  <c r="P60" i="1"/>
  <c r="O60" i="1"/>
  <c r="X60" i="1" s="1"/>
  <c r="Z60" i="1" s="1"/>
  <c r="M60" i="1"/>
  <c r="P59" i="1"/>
  <c r="O59" i="1"/>
  <c r="X59" i="1" s="1"/>
  <c r="Z59" i="1" s="1"/>
  <c r="M59" i="1"/>
  <c r="M58" i="1"/>
  <c r="P57" i="1"/>
  <c r="O57" i="1"/>
  <c r="X57" i="1" s="1"/>
  <c r="Z57" i="1" s="1"/>
  <c r="M57" i="1"/>
  <c r="M56" i="1"/>
  <c r="P55" i="1"/>
  <c r="O55" i="1"/>
  <c r="X55" i="1" s="1"/>
  <c r="Z55" i="1" s="1"/>
  <c r="M55" i="1"/>
  <c r="P54" i="1"/>
  <c r="O54" i="1"/>
  <c r="X54" i="1" s="1"/>
  <c r="Z54" i="1" s="1"/>
  <c r="M54" i="1"/>
  <c r="P53" i="1"/>
  <c r="O53" i="1"/>
  <c r="X53" i="1" s="1"/>
  <c r="Z53" i="1" s="1"/>
  <c r="M53" i="1"/>
  <c r="P52" i="1"/>
  <c r="O52" i="1"/>
  <c r="X52" i="1" s="1"/>
  <c r="Z52" i="1" s="1"/>
  <c r="M52" i="1"/>
  <c r="P51" i="1"/>
  <c r="O51" i="1"/>
  <c r="X51" i="1" s="1"/>
  <c r="Z51" i="1" s="1"/>
  <c r="M51" i="1"/>
  <c r="M50" i="1"/>
  <c r="M49" i="1"/>
  <c r="M48" i="1"/>
  <c r="M47" i="1"/>
  <c r="M46" i="1"/>
  <c r="M45" i="1"/>
  <c r="M44" i="1"/>
  <c r="M43" i="1"/>
  <c r="M42" i="1"/>
  <c r="M41" i="1"/>
  <c r="M40" i="1"/>
  <c r="M39" i="1"/>
  <c r="P38" i="1"/>
  <c r="O38" i="1"/>
  <c r="X38" i="1" s="1"/>
  <c r="Z38" i="1" s="1"/>
  <c r="M38" i="1"/>
  <c r="P37" i="1"/>
  <c r="O37" i="1"/>
  <c r="X37" i="1" s="1"/>
  <c r="Z37" i="1" s="1"/>
  <c r="M37" i="1"/>
  <c r="P36" i="1"/>
  <c r="O36" i="1"/>
  <c r="X36" i="1" s="1"/>
  <c r="Z36" i="1" s="1"/>
  <c r="M36" i="1"/>
  <c r="P35" i="1"/>
  <c r="O35" i="1"/>
  <c r="X35" i="1" s="1"/>
  <c r="Z35" i="1" s="1"/>
  <c r="M35" i="1"/>
  <c r="P34" i="1"/>
  <c r="O34" i="1"/>
  <c r="X34" i="1" s="1"/>
  <c r="Z34" i="1" s="1"/>
  <c r="M34" i="1"/>
  <c r="X33" i="1"/>
  <c r="Z33" i="1" s="1"/>
  <c r="M33" i="1"/>
  <c r="X32" i="1"/>
  <c r="Z32" i="1" s="1"/>
  <c r="M32" i="1"/>
  <c r="M31" i="1"/>
  <c r="M30" i="1"/>
  <c r="X29" i="1"/>
  <c r="Z29" i="1" s="1"/>
  <c r="M29" i="1"/>
  <c r="X28" i="1"/>
  <c r="Z28" i="1" s="1"/>
  <c r="M28" i="1"/>
  <c r="M27" i="1"/>
  <c r="M26" i="1"/>
  <c r="M25" i="1"/>
  <c r="M24" i="1"/>
  <c r="M23" i="1"/>
  <c r="M22" i="1"/>
  <c r="M21" i="1"/>
  <c r="M20" i="1"/>
  <c r="M19" i="1"/>
  <c r="M18" i="1"/>
  <c r="L17" i="1"/>
  <c r="M17" i="1" s="1"/>
  <c r="K17" i="1"/>
  <c r="J17" i="1"/>
  <c r="X16" i="1"/>
  <c r="Z16" i="1" s="1"/>
  <c r="M16" i="1"/>
  <c r="M15" i="1"/>
  <c r="M14" i="1"/>
  <c r="X13" i="1"/>
  <c r="Z13" i="1" s="1"/>
  <c r="M13" i="1"/>
  <c r="Z12" i="1"/>
  <c r="M12" i="1"/>
  <c r="X11" i="1"/>
  <c r="Z11" i="1" s="1"/>
  <c r="M11" i="1"/>
  <c r="M10" i="1"/>
  <c r="X9" i="1"/>
  <c r="Z9" i="1" s="1"/>
  <c r="M9" i="1"/>
  <c r="X8" i="1"/>
  <c r="Z8" i="1" s="1"/>
  <c r="M8" i="1"/>
  <c r="X7" i="1"/>
  <c r="Z7" i="1" s="1"/>
  <c r="M7" i="1"/>
  <c r="X6" i="1"/>
  <c r="Z6" i="1" s="1"/>
  <c r="M6" i="1"/>
  <c r="X5" i="1"/>
  <c r="Z5" i="1" s="1"/>
  <c r="M5" i="1"/>
  <c r="X4" i="1"/>
  <c r="Z4" i="1" s="1"/>
  <c r="M4" i="1"/>
  <c r="X3" i="1"/>
  <c r="Z3" i="1" s="1"/>
  <c r="M3" i="1"/>
  <c r="P234" i="1" l="1"/>
  <c r="X234" i="1"/>
  <c r="Z234" i="1"/>
  <c r="M234" i="1"/>
  <c r="O234" i="1"/>
</calcChain>
</file>

<file path=xl/sharedStrings.xml><?xml version="1.0" encoding="utf-8"?>
<sst xmlns="http://schemas.openxmlformats.org/spreadsheetml/2006/main" count="1891" uniqueCount="669">
  <si>
    <t xml:space="preserve">istruzioni per la compilazione </t>
  </si>
  <si>
    <t>Struttura di Appartenenza (selezionare dal menù a tendina)</t>
  </si>
  <si>
    <t>indicare l'oggetto indicato nell'atto di decisione a contrarre</t>
  </si>
  <si>
    <t>anno di approvazione della decisione a contrarre</t>
  </si>
  <si>
    <t>indicare gli estremi della Delibera/Determinazione di decisione a contrarre (indicare n.____ del ______)</t>
  </si>
  <si>
    <t>procedura di gara effettuata ai sensi del. D.lgs50/2016 oppure D.Lgs 36/2023 - scegliere dal menù a tendina</t>
  </si>
  <si>
    <t>indicare se si tratta di una gara pluriennale (SI/NO) -  scegliere dal menù a tendina</t>
  </si>
  <si>
    <t>se SI nella precedente colonna G, indicare il numero di anni della gara</t>
  </si>
  <si>
    <t>Indicare se ARES ha ruolo solo come Centrale di Committenza o anche come esecutore del contratto (si/no) -  scegliere dal menù a tendina</t>
  </si>
  <si>
    <t>stima complessiva incentivi (ARES + eventuali altre Aziende) per l'intera gara (aggiudicazione ed esecuzione)= 100%</t>
  </si>
  <si>
    <t>stima complessiva incentivi (ARES + eventuali altre Aziende)  quota personale  (80% colonna L)</t>
  </si>
  <si>
    <t>stima complessiva (ARES + eventuali altre Aziende)  quota fondo innovazione (20% colonna L)</t>
  </si>
  <si>
    <t>stima quota ARES (solo aggiudicazione se non c'è ruolo di esecuzione), altrimenti tutto</t>
  </si>
  <si>
    <t>stima quota ARES per personale = 80% colonna O</t>
  </si>
  <si>
    <t>stima quota ARES innovazione = 20% colonna O</t>
  </si>
  <si>
    <t>indicare primo anno di competenza della liquidazione incentivi per la quota ARES</t>
  </si>
  <si>
    <t>indicare stima importo della liquidazione incentivi primo anno di competenza per la quota ARES</t>
  </si>
  <si>
    <t>partendo dalla colonna L, e limitamente ai casi in cui ARES è anche soggetto esecutore del contratto, indicare per quanti anni, oltre al primo, proseguirà il contratto -  scegliere dal menù a tendina</t>
  </si>
  <si>
    <t xml:space="preserve">indicare (se già avvenuto) l'anno di aggiudicazione della gara per poter determinare l'anno di competenza della quota innovazione </t>
  </si>
  <si>
    <t>quota ARES se esercita funzione di esecuzione del contratto (max 75% di quanto indicato nella colonna O) e comunque da rapportarsi alle Aziende che eseguono il contratto</t>
  </si>
  <si>
    <t>inserire la quota dell'80% di quanto indicato nella colonna V</t>
  </si>
  <si>
    <t>inserire la quota del 20% di quanto indicato nella colonna V</t>
  </si>
  <si>
    <t>ripartizione delle spese fra le Aziende nel caso in cui ARES operi come Centrale di Committenza. La quota di cui alla colonna L deve essere ripartita fra le Aziende in ragione dell'aggiudicazione. Indicare quota ASL Sassari</t>
  </si>
  <si>
    <t>ripartizione delle spese fra le Aziende nel caso in cui ARES operi come Centrale di Committenza. La quota di cui alla colonna L deve essere ripartita fra le Aziende in ragione dell'aggiudicazione. Indicare quota Gallura</t>
  </si>
  <si>
    <t>ripartizione delle spese fra le Aziende nel caso in cui ARES operi come Centrale di Committenza. La quota di cui alla colonna L deve essere ripartita fra le Aziende in ragione dell'aggiudicazione. Indicare quota ASL Nuoro</t>
  </si>
  <si>
    <t>ripartizione delle spese fra le Aziende nel caso in cui ARES operi come Centrale di Committenza. La quota di cui alla colonna L deve essere ripartita fra le Aziende in ragione dell'aggiudicazione. Indicare quota ASL Ogliastra</t>
  </si>
  <si>
    <t>ripartizione delle spese fra le Aziende nel caso in cui ARES operi come Centrale di Committenza. La quota di cui alla colonna L deve essere ripartita fra le Aziende in ragione dell'aggiudicazione. Indicare quota ASL Oristano</t>
  </si>
  <si>
    <t>ripartizione delle spese fra le Aziende nel caso in cui ARES operi come Centrale di Committenza. La quota di cui alla colonna L deve essere ripartita fra le Aziende in ragione dell'aggiudicazione. Indicare quota ASL Medio Campidano</t>
  </si>
  <si>
    <t>ripartizione delle spese fra le Aziende nel caso in cui ARES operi come Centrale di Committenza. La quota di cui alla colonna L deve essere ripartita fra le Aziende in ragione dell'aggiudicazione. Indicare quota ASL Sulcis</t>
  </si>
  <si>
    <t>ripartizione delle spese fra le Aziende nel caso in cui ARES operi come Centrale di Committenza. La quota di cui alla colonna L deve essere ripartita fra le Aziende in ragione dell'aggiudicazione. Indicare quota ASL Cagliari</t>
  </si>
  <si>
    <t>ripartizione delle spese fra le Aziende nel caso in cui ARES operi come Centrale di Committenza. La quota di cui alla colonna L deve essere ripartita fra le Aziende in ragione dell'aggiudicazione. Indicare quota ARNAS Brotzu</t>
  </si>
  <si>
    <t>ripartizione delle spese fra le Aziende nel caso in cui ARES operi come Centrale di Committenza. La quota di cui alla colonna L deve essere ripartita fra le Aziende in ragione dell'aggiudicazione. Indicare quota AOU Cagliari</t>
  </si>
  <si>
    <t>ripartizione delle spese fra le Aziende nel caso in cui ARES operi come Centrale di Committenza. La quota di cui alla colonna L deve essere ripartita fra le Aziende in ragione dell'aggiudicazione. Indicare quota AOU Sassari</t>
  </si>
  <si>
    <t>ripartizione delle spese fra le Aziende nel caso in cui ARES operi come Centrale di Committenza. La quota di cui alla colonna L deve essere ripartita fra le Aziende in ragione dell'aggiudicazione. Indicare quota AREUS</t>
  </si>
  <si>
    <t>ripartizione delle spese fra le Aziende nel caso in cui ARES operi come Centrale di Committenza. La quota di cui alla colonna L deve essere ripartita fra le Aziende in ragione dell'aggiudicazione. Indicare quota IZPS</t>
  </si>
  <si>
    <t>Struttura</t>
  </si>
  <si>
    <t>oggetto</t>
  </si>
  <si>
    <t>anno</t>
  </si>
  <si>
    <t>estremi decisione a contrarre</t>
  </si>
  <si>
    <t>Codice dei Contratti</t>
  </si>
  <si>
    <t xml:space="preserve">gara pluriennale </t>
  </si>
  <si>
    <t>durata (in anni) -  scegliere dal menù a tendina</t>
  </si>
  <si>
    <t>ARES ha agito come Centrale di Committenza</t>
  </si>
  <si>
    <t>totale incentivi</t>
  </si>
  <si>
    <t>totale incentivi stimati  quota personale</t>
  </si>
  <si>
    <t>totale incentivi quota innovazione</t>
  </si>
  <si>
    <t>DIFFRENZA CRC?</t>
  </si>
  <si>
    <t>stima quota ARES in totale</t>
  </si>
  <si>
    <t>stima quota ARES personale</t>
  </si>
  <si>
    <t>stima quota ARES innovazione</t>
  </si>
  <si>
    <t>primo anno di liquidazione quota ARES</t>
  </si>
  <si>
    <t>importo primo anno quota ARES</t>
  </si>
  <si>
    <t>n° anni esecuzione contratto da parte di ARES</t>
  </si>
  <si>
    <t>anno aggiudicazione</t>
  </si>
  <si>
    <t>quota ARES esecuzione contratto</t>
  </si>
  <si>
    <t xml:space="preserve">stima quota ARES (sola esecuzione) per il personale </t>
  </si>
  <si>
    <t>stima quota ARES (sola esecuzione) per l'innovazione</t>
  </si>
  <si>
    <t>Teorico da accantonare ARES Personale</t>
  </si>
  <si>
    <t>recupero da ASL Sassari</t>
  </si>
  <si>
    <t>recupero da ASL Gallura</t>
  </si>
  <si>
    <t>recupero da ASL Nuoro</t>
  </si>
  <si>
    <t>recupero da ASL Ogliastra</t>
  </si>
  <si>
    <t>recupero da ASL Oristano</t>
  </si>
  <si>
    <t>recupero da ASL Medio Campidano</t>
  </si>
  <si>
    <t>recupero da ASL Sulcis</t>
  </si>
  <si>
    <t>recupero da ASL Cagliari</t>
  </si>
  <si>
    <t>recupero da ARNAS Brotzu</t>
  </si>
  <si>
    <t>recupero da AOU Cagliari</t>
  </si>
  <si>
    <t>recupero da AOU Sassari</t>
  </si>
  <si>
    <t>recupero da AREUS</t>
  </si>
  <si>
    <t>recupero da IZPS</t>
  </si>
  <si>
    <t>SC Acquisti Beni e Servizi non Sanitari, Servizi Sanitari e Service</t>
  </si>
  <si>
    <t>Procedura negoziata, previa manifestazione di interesse, per l’affidamento del servizio di pulizie dei padiglioni “C”, “E” e del piano terra del padiglione “B” della Cittadella della Salute di Cagliari, per mesi 14 (quattordici) riservata alle cooperative sociali di tipo B e loro consorzi.</t>
  </si>
  <si>
    <t>DTD n. 1223 del 13/04/2022</t>
  </si>
  <si>
    <t>art.113 D.Lgs.50/2016</t>
  </si>
  <si>
    <t>si</t>
  </si>
  <si>
    <t>no</t>
  </si>
  <si>
    <t>Procedura negoziata, previa manifestazione di interesse, per l’affidamento del servizio di pulizie del padiglione “D” e del piano primo del padiglione “B” della Cittadella della Salute di Cagliari, per mesi 36 (trentasei) riservata alle cooperative sociali di tipo B e loro consorzi</t>
  </si>
  <si>
    <t>DTD n. 1853 del 09/06/2022</t>
  </si>
  <si>
    <t>Procedura negoziata telematica sotto soglia, ai sensi dell’art. 1, comma 2, lett. b) della L. 120/2020, per l’affidamento servizio di gestione della fase preselettiva relativa a diversi concorsi pubblici banditi da ARES Sardegna</t>
  </si>
  <si>
    <t>DTD n. 843 del 20/03/2023</t>
  </si>
  <si>
    <t>Procedura negoziata telematica sotto soglia, ai sensi dell’art. 1, comma 2, lett. b) della L. 120/2020, per l’affidamento del servizio di ricognizione e censimento degli archivi di ARES e delle Aziende Sanitarie Locali della Regione Sardegna</t>
  </si>
  <si>
    <t>DTD n. 1031 del 03/04/2023</t>
  </si>
  <si>
    <t>SI</t>
  </si>
  <si>
    <t>procedura negoziata per l’affidamento del servizio di archiviazione, custodia e movimentazione di cartelle cliniche e cartelle radiografiche della ASL Cagliari per un anno con opzione di rinnovo per ulteriori 6 mesi</t>
  </si>
  <si>
    <t>DTD n. 3519 del 15/12/2023</t>
  </si>
  <si>
    <t xml:space="preserve">Adesione alla convenzione quadro CRC SARDEGNA CAT relativa ai servizi di pulizia e sanificazione a basso impatto ambientale, ai sensi del dm 9/11/2016, e altri servizi per gli immobili dell’ARES. </t>
  </si>
  <si>
    <t>DTD n. 4062 del 29/12/2023</t>
  </si>
  <si>
    <t>Attuazione del Piano Nazionale di Ripresa e Resilienza (PNRR), Missione M6C2 - 2.2. (b) corso di formazione in infezioni ospedaliere. Affidamento diretto del servizio di organizzazione della prima parte dei moduli A, B e C</t>
  </si>
  <si>
    <t>DTD n. 1272 del 14/05/2024</t>
  </si>
  <si>
    <t>art.45  D.Lgs.36/2023</t>
  </si>
  <si>
    <t>Determinazione Rep. n. 520 protocollo n. 6766 del 09/08/2024 del Direttore del Servizio spesa sanitaria della Centrale regionale di committenza – Aggiudicazione servizio di trasporto e conferimento ad impianti di smaltimento di rifiuti pericolosi e non derivanti da attività sanitarie destinata alle aziende sanitarie e ospedaliere della Regione Autonoma della Sardegna. Recepimento e adesione alla relativa Convenzione quadro. Lotto 1 e lotto 3.</t>
  </si>
  <si>
    <t>DTD n. 1837 del 09/07/2025</t>
  </si>
  <si>
    <t xml:space="preserve">Acquisizione di buoni pasto mediante adesione a Convenzione Consip “Buoni Pasto ed. 9 - ID 2092, Lotto 13” per i dipendenti di ARES Sardegna. </t>
  </si>
  <si>
    <t>DEL DG n. 256 del 20/10/2023</t>
  </si>
  <si>
    <t>Procedura aperta per l’affidamento, tramite la conclusione di un accordo quadro con uno o più operatori economici, del servizio di organizzazione e fornitura di materiale informatico con annessi servizi complementari per l'espletamento di concorsi pubblici banditi da ARES Sardegna, della durata di 36 mesi – Determinazione a contrarre ai sensi dell'art. 71 del D.Lgs 36/2023.</t>
  </si>
  <si>
    <t>DEL DG n. 2077 del 09/08/2024</t>
  </si>
  <si>
    <t>Adesione Accordo Quadro Consip ID Sigef 2445 Ed. Buoni Pasto 10 – Lotto 4 (Liguria – Sardegna) per il servizio sostitutivo mensa tramite buoni pasto per i dipendenti ARES Sardegna.</t>
  </si>
  <si>
    <t>DTD n. 1617 del 21/06/2024</t>
  </si>
  <si>
    <t>Appalto specifico indetto da ARES Sardegna per l’affidamento del servizio sostitutivo di mensa mediante buoni pasto elettronici per la AOU Sassari, ASL Sassari, ASL Ogliastra e ASL Sulcis Iglesiente, nell’ambito del sistema dinamico di acquisizione della pubblica amministrazione per alimenti e ristorazione.</t>
  </si>
  <si>
    <t>DEL DG n. 170 del 28/07/2025</t>
  </si>
  <si>
    <t>Adesione Accordo Quadro Consip ID Sigef 2806 Ed. Buoni Pasto 11 – Lotto 4 (Liguria – Sardegna) per il servizio sostitutivo di mensa mediante buoni pasto per i dipendenti ARES Sardegna.</t>
  </si>
  <si>
    <t>DTD n. 3642 del 30/12/2025</t>
  </si>
  <si>
    <t xml:space="preserve">Gara procedura aperta ex art. 60 del D. Lgs. 50/2016 s.m.i., per l’affidamento “Servizi di supporto alle attività di progettazione e gestione delle procedure di acquisizione e di gestione dell’albo fornitori” – Intervento CUI S03990570925202300060, CIG MASTER 9912355E1A, CIG DERIVATO A03CE4923E </t>
  </si>
  <si>
    <t>det. n. 1845 del 22/06/2023</t>
  </si>
  <si>
    <t>SC Energy Management e Servizi Logistici centralizzati</t>
  </si>
  <si>
    <t>Autorizzazione a contrarre per l’indizione mediante procedura aperta in modalità telematica sopra soglia europea, ai sensi dell’art. 71 del D.Lgs 36/2023, per l'affidamento quinquennale della fornitura di gas medicinali, tecnici, criogenici e dei servizi di manutenzione full-risk dei relativi impianti di distribuzione e stoccaggio, suddivisa in tre lotti, ASL Cagliari, ASL Sulcis e AOU di Sassari.</t>
  </si>
  <si>
    <t>Delib. N.69 del 24/04/2025</t>
  </si>
  <si>
    <t>Autorizzazione a contrarre ex art. 17 D. Lgs. 36/2023 per una procedura aperta per l’affidamento, in tre lotti distinti della fornitura in service di sistemi di navigazione intraoperatoria, materiale di consumo e servizi connessi da destinare alla ASL n. 3 di Nuoro e alla ASL n. 8 di Cagliari</t>
  </si>
  <si>
    <t>n. 3159 del 20/12/2024</t>
  </si>
  <si>
    <t>PROCEDURA APERTA TELEMATICA PER LA FORNITURA, CON MODALITA’ SERVICE, DI DISPOSITIVI MEDICI PER I LABORATORI DI EMODINAMICA DI ATS SARDEGNA, PER IL PERIODO DI 5 ANNI, CON OPZIONE DI RINNOVO PER ULTERIORI 2 ANNI. CIG: 799236543E. ESERCIZIO PROROGA BIENNALE A FAVORE DELLE ASL GALLURA – NUORO – ORISTANO - SULCIS</t>
  </si>
  <si>
    <t>n. 3221 del 25/11/2025</t>
  </si>
  <si>
    <t>Procedura negoziata senza previa pubblicazione di bando ex art. 76 comma 2 lett. c) del D. Lgs. 36/2023 per l’affidamento del servizio di supporto alle attività assistenziali presso le strutture ospedaliere afferenti le ASL di Sassari e Oristano. Prosecuzione contratto per il periodo 01/01/2026 – 31/12/2026. Provvedimento di aggiudicazione</t>
  </si>
  <si>
    <t>n. 3554 del 19/12/2025</t>
  </si>
  <si>
    <t>Procedura aperta in modalità telematica sopra soglia europea, di durata biennale con aggiudicazione all’offerta economicamente più vantaggiosa per l’affidamento del servizio di supporto alle attività del personale sanitario presso le strutture ospedaliere e territoriali afferenti alle AA.SS.LL. di Sassari, Nuoro e Oristano. CUI: S03990570925202500094 Autorizzazione a contrarre.</t>
  </si>
  <si>
    <t>n. 196 del 03/09/2025</t>
  </si>
  <si>
    <t>Gara Europea a Procedura Aperta Telematica per la fornitura, in regime di service, di sistemi diagnostici per l’esecuzione di analisi delle proteine mediante Elettroforesi Capillare e Gel di Agarosio per i laboratori di analisi delle AA.SS.LL. della Regione Sardegna. CUI F003990570925202400081</t>
  </si>
  <si>
    <t>Determina n. 262 del 05/02/2025</t>
  </si>
  <si>
    <t>Procedura negoziata senza previa pubblicazione di bando ex art. 76 comma 2 lett. b, del D.Lgs. 36/2023 per la fornitura di Kit Diagnostici per indagini oncogenetiche in NGS da destinare al laboratorio della SC Genetica Medica della Asl di Cagliari.</t>
  </si>
  <si>
    <t>Delibera n. 29 del 17/02/2025</t>
  </si>
  <si>
    <t>Procedura negoziata senza previa pubblicazione di bando ex art. 76 comma 2 lett. b, del D. Lgs. 36/2023 per la fornitura di un sistema per lo Screening neonatale per la diagnosi dell’Atrofia muscolare spinale (SMA) nella Regione Sardegna da destinare alla SSD Endocrinologia Pediatrica e Screening Neonatale dell’Ospedale Microcitemico della Asl di Cagliari. CUI S03990570925202400117</t>
  </si>
  <si>
    <t>Determina 2384 del 11/09/2025</t>
  </si>
  <si>
    <t>Gara Europea a procedura aperta telematica, in unico lotto, per la fornitura in regime di
service di sistemi diagnostici per il dosaggio del test verso antigeni tubercolari con dosaggio di interferon
Gamma Igra, materiale di consumo, servizi connessi e forniture opzionali per diverse aziende sanitarie
del Servizio Sanitario Regionale della Sardegna. Intervento CUI F03990570925202400092</t>
  </si>
  <si>
    <t>Determina n. 346 del 12/02/2025</t>
  </si>
  <si>
    <t>Procedura Aperta per la fornitura, in service e in un unico lotto di “Sistemi Diagnostici automatizzati
e di materiale di consumo per la ricerca di sangue occulto nelle feci (S.O.F)”, occorrenti per le attività di screening
del tumore del colon retto delle ASL della Regione Sardegna, per anni cinque. CUI F03990570925202400101.</t>
  </si>
  <si>
    <t>Determina n. 542 del 03/03/2025</t>
  </si>
  <si>
    <t>Gara Europea a procedura aperta in più lotti ad aggiudicazione separata per la fornitura in service di
sistemi diagnostici integrati (apparecchiature, reagenti, prodotti consumabili, assistenza tecnica “full risk” e
formazione del personale) per le attività di screening del cervico-carcinoma della Regione Sardegna e per
l’allestimento di campioni citologici delle Anatomie Patologiche delle Aziende Sanitarie Sarde per la durata di anni
cinque, con opzione di estensione di anni due, con eventuale opzione del quinto d’obbligo ed eventuale proroga
di mesi 6. CUI F03990570925202400107.</t>
  </si>
  <si>
    <t>Determina n.3140 del 18/12/2024</t>
  </si>
  <si>
    <t>Procedura negoziata senza previa pubblicazione di bando, ex art. 76, comma 2, lett. b), n. 2) D.Lgs 36/2023, attraverso la piattaforma telematica di SardegnaCAT, per la fornitura, in unico lotto e in modalità service, di dispensatori di metadone e relativo farmaco, occorrenti alle Aziende Sanitarie di Sassari, Gallura, Nuoro, Oristano, Sulcis e Cagliari, per la durata di anni uno con opzione di estensione di anni uno, eventuale proroga di mesi 6. CUI F03990570925202300244. CIG A030007CA4.</t>
  </si>
  <si>
    <t>Determina n. 3272 del 23/11/2023</t>
  </si>
  <si>
    <t>Daniela</t>
  </si>
  <si>
    <t>Procedura negoziata per lotti deserti art. 76 c. 2 lett. a),
d.lgs 36/2023 di “TEST RAPIDI – METODICHE MANUALI” per i laboratori delle ASL della
Sardegna.</t>
  </si>
  <si>
    <t>Determina n. 271 del 01/02/2024</t>
  </si>
  <si>
    <t>Autorizzazione a contrarre procedura negoziata per Unico Lotto art. 50 D.lgs 36/2023 di
“test rapidi metodica immunocromatografica, per la ricerca qualitativa degli anticorpi specifici per HCV in siero umano, plasma o sangue intero.” per i SERD e gli Istituti Penitenziari della Regione Sardegna</t>
  </si>
  <si>
    <t>Determina n.1663 del 26.06.2024</t>
  </si>
  <si>
    <t>Autorizzazione a contrarre per una procedura negoziata in più lotti ai sensi dell’ art. 76 c.4
lett.b, D.lgs 36/2023, per la fornitura di “TEST SIEROLOGICI per la ricerca di anticorpi anti HCV (HCV Ab) e
REFLEX TEST, per le esigenze dei laboratori analisi di tutte le ASL e delle Aziende Sanitarie
Universitarie e Ospedaliere della Regione Sardegna</t>
  </si>
  <si>
    <t>Determina n. 2602 del 24.10.2024</t>
  </si>
  <si>
    <t>Fornitura in service "area del siero chimica-clinica" - sistemi diagnostici per
l'esecuzione di esami in chimica ed immunochimica per i laboratori di Ats:
autorizzazione a contrarre</t>
  </si>
  <si>
    <t>Delibera ATS n. 727 del 06.06.2018</t>
  </si>
  <si>
    <t>2019</t>
  </si>
  <si>
    <t>Supporto nella gestione degli adempimenti
connessi ad Enti Terzi inerenti gli impianti fotovoltaici dell’Azienda Regionale della
Salute</t>
  </si>
  <si>
    <t>DTD 153 DEL 18/01/2024</t>
  </si>
  <si>
    <t>2024</t>
  </si>
  <si>
    <t>2</t>
  </si>
  <si>
    <t>Fornitura di energia elettrica per la struttura della ASL di Sassari sita in Via Domaiore, sn a Ploaghe - Adesione alla Convenzione Consip EE20 - Lotto 7</t>
  </si>
  <si>
    <t>n. 787 del 14/03/2023</t>
  </si>
  <si>
    <t>Fornitura di energia elettrica per le strutture della ASL di Sassari - Adesione alla Convenzione Consip EE20 - Lotto 7</t>
  </si>
  <si>
    <t>n. 1153 del 17/04/2023</t>
  </si>
  <si>
    <t>Fornitura di energia elettrica per la struttura della ASL di Sassari sita in Fontana, 1 a Pozzomaggiore - Adesione alla Convenzione Consip EE20 - Lotto 7</t>
  </si>
  <si>
    <t>n. 1531 del 24/05/2023</t>
  </si>
  <si>
    <t>Fornitura di energia elettrica per le strutture sanitarie del complesso “Ex Psichiatrico di Rizzeddu” a Sassari - Adesione alla Convenzione Consip EE20 - Lotto 7</t>
  </si>
  <si>
    <t>n. 1536 del 24/05/2023</t>
  </si>
  <si>
    <t>Fornitura di energia elettrica per la struttura della ASL n. 1 di Sassari sita in Piazza Venezia Giulia, snc a Alghero Loc. Fertilia - Autorizzazione a contrarre e nomina del Responsabile Unico del Progetto</t>
  </si>
  <si>
    <t>n. 2795 del 03/10/2023</t>
  </si>
  <si>
    <t>Fornitura di energia elettrica per le strutture della ASL n. 1 di Sassari - Autorizzazione a contrarre e nomina del Responsabile Unico del Progetto</t>
  </si>
  <si>
    <t>n. 757 del 18/03/2024</t>
  </si>
  <si>
    <t>Fornitura di energia elettrica per le strutture della ASL n. 1 di Sassari site in Via Domaiore, sn a Ploaghe e in Via Fontana, 1 a Pozzomaggiore – Adesione alla Convenzione Consip EE21 – Lotto 7</t>
  </si>
  <si>
    <t>n. 1109 del 22/04/2024</t>
  </si>
  <si>
    <t>Fornitura di energia elettrica per i locali concessi in comodato d’uso gratuito alla ASL 1 di Sassari e destinati ad uso ambulatorio siti in viale delle Vigne, 41 a Porto Torres - Autorizzazione a contrarre e contestuale adesione alla Convenzione Consip EE21 – lotto 7</t>
  </si>
  <si>
    <t>n. 2933 del 28/11/2024</t>
  </si>
  <si>
    <t>Fornitura di energia elettrica per la Farmacia Territoriale della ASL n. 1 di Sassari sita in Via Verona, 2 a Sassari – Autorizzazione a contrarre alla Convenzione Consip EE21 – Lotto 7</t>
  </si>
  <si>
    <t>n. 1321 del 17/05/2024</t>
  </si>
  <si>
    <t>Fornitura di energia elettrica per le strutture delle ASL di Sassari, Gallura, Nuoro e Ogliastra - Autorizzazione a contrarre e nomina del Responsabile Unico del Progetto.</t>
  </si>
  <si>
    <t>n. 69 del 25/03/2025</t>
  </si>
  <si>
    <t>Fornitura di energia elettrica per i locali concessi in comodato d’uso gratuito alla ASL 1 di Sassari e destinati ad uso ufficio e ambulatorio siti in via Porto Turistico, 59 a Castelsardo - Adesione alla Convenzione Consip EE22 - lotto 7</t>
  </si>
  <si>
    <t>n. 1717 del 30/06/2025</t>
  </si>
  <si>
    <t>Fornitura di energia elettrica per il PO Regina Margherita di Alghero (Ospedale Marino) della ASL 1 di Sassari – Autorizzazione a contrarre e contestuale adesione alla Convenzione Consip EE22 - lotto 7</t>
  </si>
  <si>
    <t>n. 230 del 02/02/2026</t>
  </si>
  <si>
    <t>Fornitura di energia elettrica per le sedi di ARES Sardegna e delle ASL di Sassari e Gallura - Autorizzazione a contrarre e nomina del Responsabile Unico del Progetto.</t>
  </si>
  <si>
    <t>n. 10 del 04/02/2026</t>
  </si>
  <si>
    <t>Fornitura di energia elettrica per i locali concessi in concessione in uso alla ASL 1 Sassari siti in via Ponte Romano, 79 a Porto Torres – Autorizzazione a contrarre alla Convenzione Consip ID 2880 - lotto 7</t>
  </si>
  <si>
    <t>n. 267 del 06/02/2026</t>
  </si>
  <si>
    <t>Fornitura di energia elettrica per le strutture del complesso della ASL Gallura, con sede amministrativa in Via Bazzoni Sircana, 2-2A a Olbia – Adesione alla convenzione Consip EE21- Lotto7</t>
  </si>
  <si>
    <t>n. 770 del 19/03/2024</t>
  </si>
  <si>
    <t>Fornitura di energia elettrica per 12 mesi (dal 01/08/2024 al 31/07/2025) per la Casa della Salute di Desulo sita in Via La Marmora n. 83 appartenente alla Asl Nuoro– Autorizzazione a contrarre alla Convenzione Consip EE21 – Lotto 7</t>
  </si>
  <si>
    <t>n. 1830 del 15/07/2024</t>
  </si>
  <si>
    <t>Fornitura di energia elettrica per le strutture delle ASSL n. 4 dell’Ogliastra e n. 6 del Medio Campidano</t>
  </si>
  <si>
    <t>n. 822 del 22/03/2024</t>
  </si>
  <si>
    <t>Fornitura di energia elettrica per la struttura di via Antioco Casula 3, Oristano dell'Azienda socio-sanitaria locale n. 5 di Oristano: Adesione alla Convenzione Consip EE 19 Lotto 7</t>
  </si>
  <si>
    <t>n. 2042 del 29/06/2022</t>
  </si>
  <si>
    <t>Fornitura di energia elettrica per la struttura di via Antioco Casula 3, Oristano dell'Azienda socio-sanitaria locale n. 5 di Oristano: Adesione alla Convenzione Consip EE 20 Lotto 7</t>
  </si>
  <si>
    <t>n. 1580 del 26/05/2023</t>
  </si>
  <si>
    <t>Fornitura di energia elettrica per le strutture dell’Azienda socio-sanitaria locale n. 5 di Oristano - Adesione alla Convenzione Consip EE 19 - Lotto 7</t>
  </si>
  <si>
    <t>n. 2538 del 16/08/2022</t>
  </si>
  <si>
    <t>Fornitura di energia elettrica per le strutture dell’Azienda socio - sanitaria locale n. 5 di Oristano - Adesione alla Convenzione Consip EE20 - Lotto 7</t>
  </si>
  <si>
    <t>n. 2376 del 11/08/2023</t>
  </si>
  <si>
    <t>Fornitura di energia elettrica per la struttura della ASL Oristano, sita in Tramatza, via Trieste 59. Adesione alla Convenzione Consip EE20 . Lotto 7</t>
  </si>
  <si>
    <t>n. 2698 del 25/09/2023</t>
  </si>
  <si>
    <t>Voltura utenza elettrica di via Lazio n.13 Oristano per immobile concesso in locazione alla ASL n.5 di Oristano e contestuale Adesione alla Convenzione Consip EE 22 - Lotto 7</t>
  </si>
  <si>
    <t>n. 1961 del 21/07/2025</t>
  </si>
  <si>
    <t>Fornitura di energia elettrica per la struttura della ASL n. 7 - Sulcis - Adesione alla Convenzione Consip EE20 - Lotto 7</t>
  </si>
  <si>
    <t>n. 1582 del 26/05/2023</t>
  </si>
  <si>
    <t>Fornitura di energia elettrica per la struttura della ASL n. 7 - Sulcis - Adesione alla Convenzione Consip EE22 - Lotto 7</t>
  </si>
  <si>
    <t>n. 1228 del 13/05/2025</t>
  </si>
  <si>
    <t>Fornitura di energia elettrica per le strutture dell’ASSL di Cagliari, Quartu Sant’Elena - Adesione alla Convenzione Consip EE 18 Lotto 7</t>
  </si>
  <si>
    <t>n. 3761 del 30/06/2021</t>
  </si>
  <si>
    <t>Fornitura di energia elettrica per le strutture dell’Azienda socio-sanitaria locale n. 8 di Cagliari, siti di Quartu Sant'Elena, via Bizet - via Turati - Adesione alla Convenzione Consip EE19 - Lotto 7</t>
  </si>
  <si>
    <t>n. 2615 del 30/08/2022</t>
  </si>
  <si>
    <t>Fornitura di energia elettrica per la struttura di via Dario Cinus, Muravera dell’Azienda socio-sanitaria locale n. 8 di Cagliari - Adesione alla Convenzione Consip EE 19 - Lotto 7</t>
  </si>
  <si>
    <t>n. 3127 del 18/10/2022</t>
  </si>
  <si>
    <t>Fornitura di energia elettrica per le strutture dell’Azienda sociosanitaria locale n. 8 di Cagliari - Adesione alla Convenzione Consip EE 19 per le strutture dell’Azienda sociosanitaria locale n. 8 di Cagliari</t>
  </si>
  <si>
    <t>n. 3566del 20/12/2023</t>
  </si>
  <si>
    <t>Fornitura di energia elettrica per le strutture dell’Azienda Socio-sanitaria locale n.8 di Cagliari, utenze di via Turati e via Bizet - Quartu Sant'Elena - Adesione alla Convenzione Consip EE20 - Lotto 7</t>
  </si>
  <si>
    <t>n. 2131 del 21/07/2023</t>
  </si>
  <si>
    <t>Fornitura di energia elettrica per le strutture dell’Azienda Socio-sanitaria locale n.8 di Cagliari - Adesione alla Convenzione Consip EE 20 - Lotto 7</t>
  </si>
  <si>
    <t>n. 2752 del 29/09/2023</t>
  </si>
  <si>
    <t>Fornitura di energia elettrica per la struttura di Via Martiri di Tripoli 2, Sarroch dell'Azienda Socio-sanitaria locale n.8 di Cagliari - Adesione alla Convenzione Consip EE20 - Lotto 7</t>
  </si>
  <si>
    <t>n. 3629 del 27/12/2023</t>
  </si>
  <si>
    <t>Fornitura di energia elettrica per la struttura di Via Dario Cinus Snc, Muravera dell'Azienda Socio-sanitaria locale n.8 di Cagliari - Adesione alla Convenzione Consip EE20 - Lotto 7</t>
  </si>
  <si>
    <t>n. 2754 del 29/09/2023</t>
  </si>
  <si>
    <t>Fornitura di energia elettrica per per la struttura di Via Martiri di Tripoli 2, Sarroch dell'Azienda Socio sanitaria locale n. 8 di Cagliari Adesione alla Convenzione Consip EE21 -Lotto 7</t>
  </si>
  <si>
    <t>n. 985 del 09/04/2024</t>
  </si>
  <si>
    <t>Fornitura di energia elettrica per n.2 locali presso Centro commerciale “I Mulini”, Su Planu, Selargius - Adesione alla Convenzione Consip EE21 - Lotto 7</t>
  </si>
  <si>
    <t>n. 2305 del 20/09/2024</t>
  </si>
  <si>
    <t>Fornitura di energia elettrica per la struttura di via del Progresso n.5 di Burcei della ASSL n. 8 - Cagliari - Adesione alla Convenzione Consip EE21 - Lotto 7</t>
  </si>
  <si>
    <t>n. 2164 del 02/09/2024</t>
  </si>
  <si>
    <t>Delibera di autorizzazione a contrarre mediante adesione alla Convenzione Consip EE21 per Fornitura di energia elettrica per varie strutture appartenenti alle ASL di Sassari, Nuoro, Oristano, Sulcis e Cagliar</t>
  </si>
  <si>
    <t>n. 107 del 22/04/2024</t>
  </si>
  <si>
    <t>Voltura utenza elettrica di via Montello 11, Capoterra, relativa a porzione immobile concesso in comodato d'uso gratuito alla ASL n.8 di Cagliari e contestuale Adesione alla Convenzione Consip EE22 .- Lotto 7</t>
  </si>
  <si>
    <t>n. 1185 del 07/05/2025</t>
  </si>
  <si>
    <t>Voltura utenza elettrica di via dell’Arma Azzurra snc, Elmas, immobile concesso in uso alla ASL n.8 di Cagliari e contestuale Adesione alla Convenzione Consip EE22 - Lotto 7</t>
  </si>
  <si>
    <t>n. 1033 del 16/04/2025</t>
  </si>
  <si>
    <t>Fornitura di energia elettrica per la struttura di Via Martiri di Tripoli 2, Sarroch dell’Azienda Socio sanitaria locale n.8 di Cagliari - Adesione alla Convenzione Consip EE 22 - Lotto 7</t>
  </si>
  <si>
    <t>n. 690 del 14/03/2025</t>
  </si>
  <si>
    <t>Voltura utenza elettrica di via Sicilia, San Sperate - POD IT001E98321820, per i locali concessi in comodato d’uso gratuito alla ASL n.8 di Cagliari e contestuale Adesione alla Convenzione Consip EE 22 - Lotto 7</t>
  </si>
  <si>
    <t>n. 382 del 12/02/2026</t>
  </si>
  <si>
    <t>Fornitura di energia elettrica per n.1 magazzino presso Centro commerciale “I Mulini”, Su Planu, Selargius - POD IT001E12517124 - Adesione alla Convenzione Consip EE22 Lotto 7</t>
  </si>
  <si>
    <t>n. 381 del 12/02/2026</t>
  </si>
  <si>
    <t>Fornitura di energia elettrica per la struttura di via Garibaldi 24, Uta - Adesione Convenzione Consip EE22 - lotto 7</t>
  </si>
  <si>
    <t>n. 2787 del 20/10/2025</t>
  </si>
  <si>
    <t>SC Acquisti  Beni Sanitari</t>
  </si>
  <si>
    <t xml:space="preserve">Procedura aperta ai sensi degli articoli 58 e 60 del D.Lgs n. 50/2016, per l’affidamento della fornitura quinquennale, suddivisa in 260 lotti, di dispositivi per apparato urogenitale (CND U) a valenza regionale, per le esigenze dell’Azienda Ospedaliero Universitaria di Sassari (AOU SS-Capofila Mandataria), delle singole ASL della Sardegna, dell’Azienda Ospedaliero Universitaria di Cagliari (AOU CA) e dell’Azienda Ospedaliera Brotzu. N° gara 7800037 – Presa d’atto Determinazione Dirigenziale AOU di Sassari n. 885 del 27.09.2023.
</t>
  </si>
  <si>
    <t>2023</t>
  </si>
  <si>
    <t>DET. N. 1032 DEL 03/04/2023</t>
  </si>
  <si>
    <t>Recepimento Determinazione della Centrale di Committenza Regionale n. 602 Prot. N. 8754 del 09/11/2022 – “ DPCM 11 luglio 2018 – Procedura aperta informatizzata per l’affidamento della fornitura di aghi e siringhe destinata alle Aziende sanitarie e ospedaliere della Regione Autonoma della Sardegna e della Regione Lazio - 2a edizione – Esclusione offerte e aggiudicazione” - Esecuzione anticipata e impegno di spesa.</t>
  </si>
  <si>
    <t>Det. 33 del 05/01/2023 e n. 149 del 17/01/2023</t>
  </si>
  <si>
    <t>Recepimento Determinazione della Centrale di Committenza Regionale n. 608 Prot. N. 9365 del 28/11/2022 – “ DPCM 11 luglio 2018 – Procedura aperta informatizzata per l’affidamento della fornitura di guanti destinati alle Aziende sanitarie e ospedaliere della Regione Autonoma della Sardegna - Esclusione offerte e aggiudicazione” – Impegno di spesa per le AA.SS.LL. - Intervento CUI F03990570925202300102</t>
  </si>
  <si>
    <t>Det. n. 1091 del 06/04/2023</t>
  </si>
  <si>
    <t>Recepimento Determinazione della Centrale di Committenza Regionale n. 525 Prot. n. 6796 del 08/08/2023 “Procedura aperta centralizzata per l’affidamento della fornitura di guanti destinati alle aziende sanitarie e ospedaliere della Regione Autonoma della Sardegna 2a Edizione – Determina di aggiudicazione ed esclusione offerte non conformi – ID gara n. 8871430” – Impegno di spesa per le AA.SS.LL. - Intervento CUI F03990570925202300239</t>
  </si>
  <si>
    <t>Det. n. 3018 del 24/10/2023</t>
  </si>
  <si>
    <t>Autorizzazione a contrarre mediante gara procedura aperta ex art. 60 del D. Lgs. 50/2016 s.m.i., sopra soglia europea, da svolgersi in modalità telematica per l’affidamento della fornitura quadriennale con opzione di rinnovo annuale di “apparati tubolari CND A03” per le AA.SS.LL., le AOU di Sassari e Cagliari e l’ARNAS G.Brotzu – Intervento CUI F03990570925202200249</t>
  </si>
  <si>
    <t>Det. n. 3935 del 20/12/2022</t>
  </si>
  <si>
    <t>Autorizzazione a contrarre mediante gara procedura aperta ex art. 60 del D. Lgs. 50/2016 s.m.i., sopra soglia europea, da svolgersi in modalità telematica per l’affidamento della fornitura di dispositivi IVD sottovuoto CND W05 e aghi per prelievo sottovuoto CND A010105 per le AA.SS.LL., le AOU di Sassari e Cagliari e l’ARNAS G.Brotzu – Intervento CUI F03990570925202200251</t>
  </si>
  <si>
    <t>Det. n. 3954 del 21/12/2022</t>
  </si>
  <si>
    <t>Autorizzazione a contrarre mediante Procedura aperta ex art. 60 del D. Lgs. 50/2016 ss.mm.ii., sopra soglia europea, da svolgersi in modalità telematica per l’affidamento della fornitura di Dispositivi IVD consumabili non sottovuoto) per campionamento - CND W05” per le AA.SS.LL., le Aziende ospedaliero-universitarie di Cagliari e Sassari e l’Azienda ospedaliera ARNAS G.Brotzu, per il periodo di 48 mesi con opzione di rinnovo per ulteriori 12 mesi – Intervento CUI FO3990570925202200252</t>
  </si>
  <si>
    <t>Det. n. 3956 del 21/12/2022</t>
  </si>
  <si>
    <t>Autorizzazione a contrarre mediante gara procedura aperta ai sensi dell’art. 71 del D. Lgs. 36/2023 per l’affidamento della fornitura triennale con opzione di rinnovo annuale di “dispositivi medici taglienti CND V01” per le A.S.L., le AOU di Sassari e Cagliari e l’ARNAS G.Brotzu – Intervento CUI F03990570925202400041.</t>
  </si>
  <si>
    <t>n. 1583 del 17/06/2024 e rett. n. 2919 del 27/11/2024</t>
  </si>
  <si>
    <t>Gara procedura aperta per l’affidamento della fornitura biennale con opzione di rinnovo annuale di “Apparati tubolari CND A03” per le A.S.L., le AOU di Sassari e Cagliari e l’ARNAS G.Brotzu – Intervento CUI F03990570925202500038. Decisione a contrarre ai sensi dell’art. 17 D.Lgs. 36/2023</t>
  </si>
  <si>
    <t>n. 664 del 12/03/2025</t>
  </si>
  <si>
    <t>Decisione a contrarre ai sensi dell’art. 17 c. 1 del D.Lgs. n. 36/2023. Gara a procedura aperta ai sensi dell’art. 71 del D.Lgs. n. 36/2023 per l’affidamento della fornitura quadriennale con opzione di rinnovo annuale di “coprisonda e termometri timpanici CND V03” per le A.S.L., le AOU di Sassari e Cagliari e l’ARNAS G.Brotzu – Intervento CUI F03990570925202400034.</t>
  </si>
  <si>
    <t>n. 3132 del 18/12/2024</t>
  </si>
  <si>
    <t>Adesione Accordo Quadro CONSIP avente ad oggetto la fornitura di Stent coronarici e Palloni medicati – I edizione ID 2745 – per le ASL della Regione Sardegna. Intervento CUI F03990570925202400034</t>
  </si>
  <si>
    <t>n. 729 del 19/03/2025</t>
  </si>
  <si>
    <t>Adesione Accordo Quadro CONSIP avente ad oggetto la fornitura di Stent coronarici e Palloni medicati – I edizione ID 2745 – per le ASL della Regione Sardegna. Intervento CUI F03990570925202400034. Lotto 3</t>
  </si>
  <si>
    <t>n.1730 del 01/07/2025</t>
  </si>
  <si>
    <t>Procedura aperta in modalità telematica sopra soglia europea per la stipula di una convenzione finalizzata all’affidamento in service di un sistema di nutrizione parenterale domiciliare personalizzata, destinata alle esigenze dei distretti delle ASL della Regione Sardegna</t>
  </si>
  <si>
    <t>deliberazione n. 276 del 30/10/2024</t>
  </si>
  <si>
    <t>servizio di vigilanza armata, altri servizi e portierato presso gli immobili delle Amministrazioni del territorio della Regione Autonoma della Sardegna-Edizione 3 - Gara ANAC n. 9493980. Recepimento e adesione alla Convenzione quadro “Vigilanza armata, servizi aggiuntivi e trasporto valori”. Lotto 2 - e lotto 3.</t>
  </si>
  <si>
    <t>determinazione n. 1416 del 29/05/2025</t>
  </si>
  <si>
    <t>servizio di vigilanza armata, altri servizi e portierato presso gli immobili delle Amministrazioni del territorio della Regione Autonoma della Sardegna-Edizione 3 - Gara ANAC n. 9493980. Recepimento e adesione alla Convenzione quadro “Vigilanza armata, servizi aggiuntivi e trasporto valori”. Lotto 6.</t>
  </si>
  <si>
    <t>determinazione n. 2133 del 06/08/2025</t>
  </si>
  <si>
    <t>Accordo Quadro Consip “Veicoli in noleggio 3” per la fornitura a noleggio a lungo
termine senza conducente di veicoli per le AA.SS.LL, ARES Sardegna adesione per n. 48 mesi</t>
  </si>
  <si>
    <t>DG 56 DEL 18/03/2025</t>
  </si>
  <si>
    <t>Adesione accordo quadro Consip “Veicoli in noleggio 2” per la fornitura a Noleggio di n. 40
veicoli del tipo FIAT 500X</t>
  </si>
  <si>
    <t>DD 3265 DEL 18/03/2022</t>
  </si>
  <si>
    <t>Adesione accordo quadro Consip “Veicoli in noleggio 2” per la fornitura a Noleggio di n. 250
veicoli del tipo FIAT PANDA MODELLO FIAT PANDA</t>
  </si>
  <si>
    <t>DG 289 DEL 23/12/2022</t>
  </si>
  <si>
    <t>Determina a contrarre e contestuale affidamento diretto ai sensi dell’art. 50, comma
1, lettera b) del D.Lgs. n. 36 del 2023, per la progettazione, fornitura, installazione e manutenzione di un sistema di archiviazione
compattabile scorrevole</t>
  </si>
  <si>
    <t>DD 1235 DEL 09/05/2024</t>
  </si>
  <si>
    <t>Procedura aperta in modalità telematica, di durata quinquennale con aggiudicazione
all’offerta economicamente più vantaggiosa per l’affidamento della fornitura in leasing operativo
comprensivo di assistenza full risk e full service di automezzi da adibire al servizio di emergenza
urgenza sanitaria e di automezzi da adibire al servizio di trasporto ospedaliero.</t>
  </si>
  <si>
    <t>DG ATS n. 816 del 19.06.2019:</t>
  </si>
  <si>
    <t>Accordo Quadro Veicoli in
noleggio 1 – Adesione consip per la fornitirua  n. 6 veicoli per le Direzioni Generali delle ASL della Sardegna.</t>
  </si>
  <si>
    <t>DD n. 1908 del 14.06.2022</t>
  </si>
  <si>
    <t>Adesione alla Convenzione Quadro tramite SardegnaCat, indirizzata a tutte le Amministrazioni ed Enti della Regione Sardegna, per l’affidamento del servizio di manutenzione impianti degli immobili in uso a ARES Sardegna LOTTO 1</t>
  </si>
  <si>
    <t>769 del 21/03/2025</t>
  </si>
  <si>
    <t>Tania</t>
  </si>
  <si>
    <t>Lotto 8 - Sardegna sud (settore sanità) Servizio di portierato e servizi ausiliari
per tutte le Aziende Sanitarie rientranti nel territorio di competenza della
Prefettura di Cagliari.</t>
  </si>
  <si>
    <t>DTD/2025/2242 del 28/08/2025</t>
  </si>
  <si>
    <t>Lotto 9 - Sardegna est – Servizio di portierato e servizi ausiliari per tutte le amministrazioni rientranti nel territorio di competenza della Prefettura di NUORO</t>
  </si>
  <si>
    <t>DTD/2025/2132 del 06/08/2025</t>
  </si>
  <si>
    <t>Lotto 12 – Sardegna Nord (settore sanità) – Servizio di portierato e servizi ausiliari per tutte le Aziende Sanitarie rientranti nel territorio di competenza della Prefettura di Sassari.</t>
  </si>
  <si>
    <t>DTD/2025/2243 del 28/08/2025</t>
  </si>
  <si>
    <t>fornitura di arredi necessari per n. 15 postazioni di lavoro da ufficio
complete e n. 100 sedie ergonomiche da ufficio - per l’Azienda Regionale della Salute -
Ares Sardegna. CIG. N. B25C1589B3</t>
  </si>
  <si>
    <t>DTD-1808-12-07-2024</t>
  </si>
  <si>
    <t>servizio di fornitura
e posa in opera di tende plissettate oscuranti/filtranti con tessuto ignifugo e contestuale
rimozione e smaltimento di tende a bande verticali per la sede di via Piero della
Francesca, 1 - Selargius. CIG. N. B595B4EE14.</t>
  </si>
  <si>
    <t>determina n. 283 del 06/02/2025</t>
  </si>
  <si>
    <t>procedura negoziata
per la conclusione di un accordo quadro, ai sensi dell’art. 59 comma 3 d.lgs. n. 36/2023
per l’affidamento del servizio di fornitura e montaggio di pneumatici per il parco
autoveicoli a noleggio di Ares Sardegna, comprensivo di servizi annessi di convergenza
ed equilibratura - per la durata di due anni con opzione di rinnovo di un anno.</t>
  </si>
  <si>
    <t>Determinazione-Dirigenziale-n-1195-del-08-05-2025</t>
  </si>
  <si>
    <t>l’affidamento in concessione di spazi destinati all’installazione, gestione e
manutenzione di distributori automatici di bevande calde e fredde e alimenti, da
collocarsi nei locali di proprietà dell’Azienda Socio-Sanitaria Locale n. 4 - Ogliastra, per
un periodo di 5 anni, suddivisa in due lotti.</t>
  </si>
  <si>
    <t>Determinazione-Dirigenziale-n-3423-del-15-12-2025</t>
  </si>
  <si>
    <t>Autorizzazione a contrarre per l’indizione di una gara mediante procedura aperta in modalità telematica per l’affidamento del servizio “GESTIONE INTEGRATA DELLA RSA (RESIDENZA SANITARIA ASSISTITA) DI TORTOLI’“- lotto unico ricadente nel territorio della ASL Ogliastra. CUI S03990570925202300241 – Rettifica Delibera ARES n. 96 del 26.03.2024</t>
  </si>
  <si>
    <t>n.229 del 25/09/2024</t>
  </si>
  <si>
    <t>Procedura negoziata telematica nella piattaforma “SardegnaCAT” per l’affidamento dei lavori di “Manutenzione straordinaria delle facciate e delle coperture dei fabbricati denominati “ala bassa” e “vani tecnici” del P.O. “Marino” di competenza della ASL Cagliari – Programma investimenti in edilizia sanitaria e ammodernamento tecnologico 2019-2021. DGR 22/21 del 20.06.2019. [CUP B22C19000190002 – CUI L92005870909201900195 – CIG A036D66E25] (D.D. 521 del 26/02/2024)</t>
  </si>
  <si>
    <t>Det. Dir. n.  3401 del 04/12/2023</t>
  </si>
  <si>
    <t>Adesione Accordo Quadro per l’affidamento dell’appalto concernente i lavori di manutenzione ordinaria e straordinaria da eseguire in immobili in uso/di proprietà di ARES Sardegna – Lotto 1 – CIG principale: 94119044E2 – CIG derivato: B227CE6809 Città Metropolitana di Cagliari – Categoria OG1 – Classifica 1 – CPV: 45450000-6</t>
  </si>
  <si>
    <t>Det. Dir. n. 1535 del 12/04/2024</t>
  </si>
  <si>
    <t>Adesione Accordo Quadro per l’affidamento dell’appalto concernente i lavori di manutenzione ordinaria e straordinaria da eseguire in immobili in uso/di proprietà di ARES Sardegna – Lotto 1 – CIG principale: 94119044E2 – CIG derivato: B712524BEE Città Metropolitana di Cagliari – Categoria OG1 – Classifica 1 – CPV: 45450000-6</t>
  </si>
  <si>
    <t>Det. Dir. n. 1330 del 26/05/2025</t>
  </si>
  <si>
    <t>Autorizzazione a contrarre ai sensi dell’art.71 del D.Lgs 36/2023 per l’indizione mediante
procedura aperta in modalità telematica sopra soglia europea per la conclusione di un accordo quadro
ad un unico fornitore, ai sensi dell’art. 59 comma 3 del D.lgs 36/2023, per l’affidamento dei servizi
logistici di trasporto e movimentazione di materiali vari per l’Ares Sardegna della durata di 2 anni,
eventualmente prorogabile di ulteriori 12 mesi</t>
  </si>
  <si>
    <t>3183 del 24/12/2024</t>
  </si>
  <si>
    <t>Procedura negoziata senza bando ai sensi dell’art. 187, comma 1, del D.lgs
36/2023 per l’affidamento in concessione del servizio di installazione e gestione di
distributori automatici di bevande calde, fredde e alimenti preconfezionati presso la sede
legale di Ares Sardegna. Determinazione a contrarre</t>
  </si>
  <si>
    <t>1971 del 22/07/2025</t>
  </si>
  <si>
    <t>Autorizzazione a contrarre, approvazione atti di gara e indizione mediante procedura aperta in modalità telematica per l’affidamento in concessione degli spazi interni e del relativo servizio di bar e piccola ristorazione presso la sede amministrativa e il Presidio Ospedaliero “Paolo Dettori” di Tempio Pausania della ASL 2 Gallura ai sensi degli artt. 182 e ss del D.lgs 36/2023.</t>
  </si>
  <si>
    <t>1597 del 18/06/2025</t>
  </si>
  <si>
    <t>Rettifica parziale determinazione dirigenziale n. 2837 del 27/10/2025 e contestuale affidamento diretto ai sensi dell’art. 50, co.1 lett.b del D.Lgs 36/2023 inerente la fornitura in accordo quadro, ai sensi dell’art. 59 del d.lgs. 36/2023, di carburante per autotrazione mediante fuel card per i veicoli in disponibilità di Ares Sardegna e della ASL Gallura circolanti nel territorio della Gallura.
CIG B9A6A48D2C</t>
  </si>
  <si>
    <t>3599 DEL 23/12/2025</t>
  </si>
  <si>
    <t>Adesione Accordo Quadro Consip “Fuel Card 3” per la fornitura di carburante per autotrazione mediante fuel card per le Pubbliche Amministrazioni. Autorizzazione a contrarre ex art. 17, comma 1 del D.Lgs 36/2023.</t>
  </si>
  <si>
    <t>325 DEL 17/12/2024</t>
  </si>
  <si>
    <t>Gara telematica a procedura aperta per la conclusione di un Accordo Quadro con più Operatori Economici, ai sensi dell’art. 59, comma 4 lett. A) del D.lgs. n. 36/2023, avente ad oggetto l’affidamento del Servizio di Ventiloterapia Meccanica Domiciliare per i pazienti delle Aziende Sanitarie del Servizio sanitario regionale</t>
  </si>
  <si>
    <t>n. 189 del 11/08/2025</t>
  </si>
  <si>
    <t>Affidamento del servizio gestionale dei contratti energetici/idrici, supporto specialistico, assistenza contrattuale, monitoraggio consumi e spesa energetica, verifica anomalie di fatturazione, Energy Benchmarking per 36 mesi con opzione di rinnovo per ulteriori 36 mesi</t>
  </si>
  <si>
    <t>Determina n. 221 del 31/01/2025</t>
  </si>
  <si>
    <t>l’affidamento del servizio in accordo quadro a singolo fornitore “a chiamata” di trasporto (rientro extra regione) di incubatrici neonatali utilizzate nell’ambito della procedura operativa del trasporto in emergenza del neonato (STEN) della Regione Sardegna – DGR n. 30/13 del 21/08/2024.</t>
  </si>
  <si>
    <t>Determina n. 383 del 12/02/2026</t>
  </si>
  <si>
    <t xml:space="preserve">                            -  </t>
  </si>
  <si>
    <t xml:space="preserve">Procedura aperta in modalità telematica sopra soglia europea per l’affidamento quinquennale del servizio di trasporto su strada di campioni biologici e antiblastici per le aziende del SSR della Regione Sardegna, con opzione di rinnovo per ulteriore anno </t>
  </si>
  <si>
    <t>Determina 3663 del 29/12/2023</t>
  </si>
  <si>
    <t>SC Governo Tecnologie Sanitarie</t>
  </si>
  <si>
    <t>Programmazione biennale 2022-2023 - Intervento CUI F03990570925202200098. Decisione a contrarre, ai sensi dell’art. 17 D.lgs. 36/2023, per l’affidamento in unico lotto, mediante procedura aperta telematica ai sensi dell’art. 71 del D.Lgs. n. 36/2023, di un Accordo Quadro con più operatori economici ai sensi dell’art. 59, comma 4 lett. a) del D.Lgs. n. 36/2023, avente ad oggetto la fornitura di Riuniti Odontoiatrici, servizi connessi, forniture opzionali destinati a diverse ASL della Regione Sardegna.</t>
  </si>
  <si>
    <t>DD n. 3532 del 15/12/2023</t>
  </si>
  <si>
    <t>Gara a procedura aperta in modalità telematica per l’affidamento, in quattro lotti, della fornitura in noleggio
operativo, per mesi 48, di colonne per videoendoscopia digestiva, di colonne videoendoscopiche ad uso ambulatoriale
per ORL, di colonna videoendoscopica per isteroscopia ambulatoriale e di sistemi per elettrochirurgia ad alta frequenza
per endoscopia, oltre opzioni di estensione e proroga. CIG: LOTTO 1 7740988162</t>
  </si>
  <si>
    <t>Determinazione Dirigenziale ATS Sardegna n.915 del 04/02/2019</t>
  </si>
  <si>
    <t>Gara a procedura aperta in modalità telematica per l’affidamento, in quattro lotti, della fornitura in noleggio
operativo, per mesi 48, di colonne per videoendoscopia digestiva, di colonne videoendoscopiche ad uso ambulatoriale
per ORL, di colonna videoendoscopica per isteroscopia ambulatoriale e di sistemi per elettrochirurgia ad alta frequenza
per endoscopia, oltre opzioni di estensione e proroga. CIG: LOTTO 2 7741449DCC</t>
  </si>
  <si>
    <t>Gara a procedura aperta in modalità telematica per l’affidamento, in quattro lotti, della fornitura in noleggio
operativo, per mesi 48, di colonne per videoendoscopia digestiva, di colonne videoendoscopiche ad uso ambulatoriale
per ORL, di colonna videoendoscopica per isteroscopia ambulatoriale e di sistemi per elettrochirurgia ad alta frequenza
per endoscopia, oltre opzioni di estensione e proroga. CIG: LOTTO 3 774145204A</t>
  </si>
  <si>
    <t>Gara a procedura aperta in modalità telematica per l’affidamento, in quattro lotti, della fornitura in noleggio
operativo, per mesi 48, di colonne per videoendoscopia digestiva, di colonne videoendoscopiche ad uso ambulatoriale
per ORL, di colonna videoendoscopica per isteroscopia ambulatoriale e di sistemi per elettrochirurgia ad alta frequenza
per endoscopia, oltre opzioni di estensione e proroga. CIG: LOTTO 4 77414541F0</t>
  </si>
  <si>
    <t>Parziale rettifica Determinazione n. 876 del 02/04/2025
Affidamento diretto ai sensi dell'art. 50 comma 1 lett. b) del D.Lgs. n. 36/2023, sul Mercato Elettronico della Pubblica Amministrazione (MePA), del servizio di addetto alla Sicurezza LASER ai sensi del D. Lgs. 81 del 2008 –Titolo VIII - Agenti Fisici, Capo I - disposizioni generali - Protezione dei Lavoratori dai Rischi di Esposizione a Radiazioni Ottiche Artificiali, per le Aziende Sanitarie Locali della Sardegna- CIG: B5A96AF060. Integrazione quadro economico</t>
  </si>
  <si>
    <t>Det. n. 994 del 14-04-2025</t>
  </si>
  <si>
    <t>Intervento in programmazione CUI F03990570925202500142. Procedura negoziata ai sensi dell’art. 76, comma 2 lett. b) D.Lgs. n. 36/2023, mediante RdO sulla piattaforma di approvvigionamento digitale Net4Market, per la conclusione di un Accordo Quadro con unico operatore economico avente ad oggetto la fornitura in noleggio di Defibrillatori Indossabili LifeVest per le Aziende Sanitarie e Ospedaliere della Regione Sardegna. Decisione a contrarre ai sensi dell’art. 17, comma 1 D.Lgs. n. 36/2023.</t>
  </si>
  <si>
    <t>Det. N. 2165 del 07/08/2025</t>
  </si>
  <si>
    <t>MEDICINALI 17 - Appalto specifico indetto dalla Direzione generale della Centrale regionale di committenza della Regione Autonoma della Sardegna, Servizio Spesa Sanitaria per l’affidamento della fornitura di medicinali ed. 17 destinati al fabbisogno triennale delle aziende sanitarie della Regione Autonoma della Sardegna nell’ambito sistema dinamico di acquisizione della pubblica amministrazione per la fornitura di prodotti farmaceutici - id simog 9140323 – Recepimento per le ASL della Regione Sardegna.</t>
  </si>
  <si>
    <t>DTD/2023/2801</t>
  </si>
  <si>
    <t>Procedura negoziata senza previa pubblicazione di bando ex art. 76, comma 2, lett. b), n. 2) d.lgs 36/2023, attraverso la piattaforma telematica di net4market, per la fornitura di di sistema di decompressione discale percutanea / inserzione di protesi intradiscale percutanea chemionucleolisi con etanolo gelificato destinati al trattamento di pazienti afferenti alla ASL di Cagliari - U.O. di Radiologia del P.O. SS Trinita’ (CA) per un importo contrattuale presunto pari a € 242.325,00 (IVA esclusa) per la durata di 12 mesi. O.E. AB MEDICA S.P.A.</t>
  </si>
  <si>
    <t>DTD N. 3462 DEL 16/12/2025</t>
  </si>
  <si>
    <t>NO</t>
  </si>
  <si>
    <t>Procedura negoziata senza previa pubblicazione di bando ex art. 76, comma 2, lett. b), n. 2) D.Lgs 36/2023, attraverso la piattaforma telematica di Net4Market, per la fornitura di dispositivo di decompressione discale mediante dissoluzione tissutale con HO: YAG DISCOLUX TECHLAMED, destinato al trattamento di pazienti afferenti alla ASL di Cagliari - U.O. di Radiologia del P.O. SS Trinita’ (CA) per la durata di anni uno. O.E. Biomedica Italia S.r.l.</t>
  </si>
  <si>
    <t>DTD. 3538 DEL 18/12/2025</t>
  </si>
  <si>
    <t>Procedura negoziata senza previa pubblicazione di bando ex art. 76, comma 2, lett. b), n. 2) D.Lgs 36/2023 per la fornitura di dispositivi di decompressione del processo interspinoso “LOBSTER” DIAMETROS destinati al trattamento di pazienti afferenti alla ASL di Cagliari - U.O. di Radiologia del P.O. SS Trinita’ (CA) per un importo contrattuale presunto pari a € 257.932,50 (IVA esclusa) per la durata di 12 mesi. O.E. Surgical Srl.</t>
  </si>
  <si>
    <t>DTD N. 3533 DEL 18/12/2025</t>
  </si>
  <si>
    <t>Procedura negoziata senza previa pubblicazione di bando ex art. 76, comma 2, lett. b), n. 2) d.lgs 36/2023, attraverso la piattaforma telematica di net4market, per la fornitura di dispositivo di decompressione discale mediante coablazione DISC NUCLEOPLASTY LYSISTECH destinati al trattamento di pazienti afferenti alla ASL di Cagliari - U.O. di Radiologia del P.O. SS Trinita’ (CA) per un importo contrattuale presunto pari a € 155.000,00 (IVA esclusa) per la durata di 12 mesi. O.E. SURGICAL S.R.L.</t>
  </si>
  <si>
    <t>DTD N. 3536 DEL 18/12/2026</t>
  </si>
  <si>
    <t>Procedura negoziata senza previa pubblicazione di bando ex art. 76, comma 2, lett. b), n. 2) d.lgs 36/2023, attraverso la piattaforma telematica di net4market, per la fornitura kit per radiofrequenza “pulse dose” pdd neurotherm destinati al trattamento di pazienti afferenti alla ASL di Cagliari - U.O. di Radiologia del P.O. SS Trinita’ (CA) per un importo contrattuale presunto pari a € 298.500,00 (IVA esclusa) per la durata di 12 mesi. O.E. MV BIO INNOVATIONS.</t>
  </si>
  <si>
    <t>DTD. N. 3463 DEL 16/12/2025</t>
  </si>
  <si>
    <t>Procedura negoziata senza previa pubblicazione di bando ex art. 76, comma 2, lett. b), n. 2) D.Lgs 36/2023 per la fornitura di distanziatori interspinosi da fusione percutanei modello QFUSION destinati al trattamento di pazienti afferenti alla ASL di Cagliari - U.O. di Radiologia del P.O. SS Trinita’ (CA) per un importo contrattuale presunto pari a € 212.415,00 (IVA esclusa) per la durata di 12 mesi. O.E. Biomedica Italia Srl.</t>
  </si>
  <si>
    <t>DTD N. 3535 DEL 18/12/2025</t>
  </si>
  <si>
    <t>Procedura negoziata senza previa pubblicazione di bando ex art. 76, comma 2, lett. b), n. 2) D.Lgs 36/2023 per la fornitura di dispositivi di augmentation vertebrale Tektona Spineart destinati al trattamento di pazienti afferenti alla ASL di Cagliari - U.O. di Radiologia del P.O. SS Trinita’ (CA) per un importo contrattuale presunto pari a € 172.500,00 (IVA esclusa) per la durata di 12 mesi. O.E. MV BIO INNOVATIONS.</t>
  </si>
  <si>
    <t>DTD 3553 DEL 19/12/2025</t>
  </si>
  <si>
    <t xml:space="preserve">Recepimento Determinazione della Centrale di Committenza Regionale Prot. n.7389 Rep. n.546 del 12/09/2024 “Procedura aperta centralizzata finalizzata alla stipula di accordi quadro per l’Affidamento della fornitura di stent vascolari periferici occorrenti alle Aziende sanitarie della Regione Autonoma della Sardegna - 2a Edizione –aggiudicazione lotti, esclusione offerte e autorizzazione ricorso all’esecuzione anticipata, ex art. 32, D. Lgs. 50/2016 – ID gara n. 8933477 – Impegno di spesa per le A.S.L. - Intervento CUI F03990570925202400070 </t>
  </si>
  <si>
    <t>2591/2024</t>
  </si>
  <si>
    <t>Procedura aperta telematica per
l’affidamento della fornitura “Procedura aperta per l’affidamento della fornitura triennale di materiale di
consumo per gli ambulatori di Odontoiatria CND Q01” - Gara n. 761552- CUI 92005870909201800128</t>
  </si>
  <si>
    <t>9014/2019</t>
  </si>
  <si>
    <t>Procedura aperta ex art. 60 D.Lgs 50/2016 per l’affidamento della fornitura di reti miste chirurgiche  in materiale semiassorbibile e altro biomateriale  – CND P90 per le AA.SS.LL. della Regione Sardegna – Gara n. 7928801. Ratifica atti di gara. Aggiudicazione in favore Ditte diverse.</t>
  </si>
  <si>
    <t>2020</t>
  </si>
  <si>
    <t>DET. N. 3124  DEL 24/06/2020</t>
  </si>
  <si>
    <t>2022</t>
  </si>
  <si>
    <t>Determinazione D.G.C.R.C. n. 584 Protocollo n. 9053 del 12/11/2021– “Procedura aperta informatizzata per l'affidamento di fattori VIII da DNA ricombinante, somatropina, epoetina alfa, immunoglobulina umana uso endovenoso – MEDICINALI ED.13 - destinati alle Aziende sanitarie della Regione Sardegna - Id. 8187343 - Aggiudicazione ed esecuzione anticipata agli accordi quadro multi fornitore “ Recepimento e adesione alle Convenzioni per ATS Sardegna</t>
  </si>
  <si>
    <t>Del  C.S. n. 914 del 09.12.2021</t>
  </si>
  <si>
    <t>Recepimento Determinazione della Centrale di Committenza Regionale n. 296 Prot. n. 3040 del 20/03/2025 “Procedura aperta per l’affidamento della fornitura di medicazioni generali e dei relativi servizi connessi, destinata alle aziende sanitarie e ospedaliere della Regione Autonoma della Sardegna – Edizione 2- ID Gara ANAC 9502987 - Determinazione di aggiudicazione, dichiarazione dei lotti deserti, esclusione offerte non conformi ed esecuzione anticipata delle forniture” - Impegno di spesa per le A.S.L. della Sardegna e l’AOU di Sassari - Intervento CUI F03990570925202400032.</t>
  </si>
  <si>
    <t>2025</t>
  </si>
  <si>
    <t>DET. N.951 DEL 08/04/2025</t>
  </si>
  <si>
    <t xml:space="preserve">Procedur aperta telematica per l'affidamento della fornitura biennale di dispositivi medici e IVD non sottovuoto per campionamento CND W05 occorrenti alle A.S.L., alle AOU di Sassari e Cagliari, all'ARNAS G.Brotzu </t>
  </si>
  <si>
    <t>DET. N. 3424 DEL 15/12/2025</t>
  </si>
  <si>
    <t>2026</t>
  </si>
  <si>
    <t>Determinazione della Centrale di Committenza Regionale Prot. n. 14842, Rep. n.1312 del 19 dicembre 2025 “DPCM 11 luglio 2018: categoria merceologica “Aghi e siringhe” – Procedura di gara per l’affidamento della fornitura di aghi e siringhe e dei relativi servizi connessi destinata alle Aziende sanitarie e ospedaliere della Regione Autonoma della Sardegna - 3a edizione – Aggiudicazione lotti ex articolo 17, comma 5, d.lgs. n. 36 del 2023, esclusione operatore e autorizzazione esecuzione anticipata delle forniture” - Impegno di spesa per le Recepimento per le Aziende Sanitarie e Aziende Ospedaliere Universitarie della Regione Sardegna - Intervento CUI F03990570925202500064.</t>
  </si>
  <si>
    <t>DET. N. 72 DEL 15/01/2026</t>
  </si>
  <si>
    <t>Adesione alla Determinazione della Centrale di Committenza Regionale Prot. 765 Rep. n. 48 del 22.01.2026 DPCM 11 luglio 2018: categoria merceologica “Medicazioni generali” - Procedura di gara per l’affidamento della fornitura di medicazioni generali destinata alle Aziende sanitarie e ospedaliere della Regione Autonoma della Sardegna 3^ Edizione –  Impegno di spesa - Intervento CUI F03990570925202600006</t>
  </si>
  <si>
    <t>DET. N. 410 DEL 13/02/2026</t>
  </si>
  <si>
    <t>Adesione accordo quadro Consip “Veicoli in noleggio 2” per la fornitura a Noleggio di n.
200 veicoli del tipo FIAT PANDA MODELLO FIAT PANDA 1.0 FireFly 70Cv S&amp;S City Life per le
Aziende Sanitarie Locali della Sardegna e l’Azienda Regionale della Salute (ARES Sardegna). CIG
originario 9140730106 CIG derivato 9992069430 aggiudicatario Leasys Spa, Lotto n. 1 Vetture
operative ad alimentazione alternativa, durata n. 48 mesi, percorrenza di Km. 60.000-80.000-100.000.</t>
  </si>
  <si>
    <t>DG 240 DEL 13/10/2023</t>
  </si>
  <si>
    <t>Adesione accordo quadro Consip “Veicoli in noleggio 2” per la fornitura a Noleggio di n. 23
veicoli da lavoro per le Aziende Sanitarie Locali della Sardegna e l’Azienda Regionale della Salute
(ARES Sardegna). CIG originario 914075125A CIG derivato A04278882D aggiudicatario Leasys Spa,
Lotto n. 3 Veicoli commerciali ad alimentazione alternativa-diesel, durata n. 60 mesi, percorrenza Km.
100.000</t>
  </si>
  <si>
    <t>DG 23 del 18/01/2024</t>
  </si>
  <si>
    <t>Adesione accordo quadro Consip “Veicoli in noleggio 2” per la fornitura a Noleggio di n. 75 veicoli del tipo FIAT PANDA MODELLO FIAT PANDA 1.0 FireFly 70Cv S&amp;S City Life per le Aziende Sanitarie Locali della Sardegna e l’Azienda Regionale della Salute (ARES Sardegna). CIG originario 9140730106 CIG derivato A03D757B1B aggiudicatario Leaseplan Italia Spa, Lotto n. 1 Vetture operative ad alimentazione alternativa, durata n. 48 mesi, percorrenza di Km. 60.000</t>
  </si>
  <si>
    <t>DG 26 del 18/01/2024</t>
  </si>
  <si>
    <t>Accordo Quadro ad un unico Fornitore, ai sensi dell’art. 59 comma 3 D.Lgs. n. 36/2023 e ss.mm.ii, sopra soglia comunitaria, per l’affidamento del servizio di global service del parco automezzi di Ares Sardegna in unico lotto, per la durata di 1 (uno) anno, rinnovabile di 1 (uno) anno, da espletarsi sulla piattaforma telematica Net4market. AGGIUDICAZIONE</t>
  </si>
  <si>
    <t>DET 3209 DEL 24/12/2024</t>
  </si>
  <si>
    <t>Appalto specifico indetto dalla Regione Autonoma della Sardegna, Centrale Regionale di Committenza per laffidamento di medicinali in DPC ed. 18 destinati al fabbisogno delle Aziende Sanitarie della Regione Autonoma della Sardegna, della Regione Emilia Romagna e della Regione Lazio, nellambito del Sistema Dinamico di Acquisizione della Pubblica Amministrazione per la fornitura di prodotti farmaceutici - id gara ANAC 9366307. Aggiudicazione autorizzazione.  Recepimento per le ASL della Regione Sardegna.</t>
  </si>
  <si>
    <t>DTD/2024/500</t>
  </si>
  <si>
    <t>Appalto specifico indetto dalla Regione Autonoma della Sardegna, Centrale Regionale di Committenza per laffidamento di medicinali in DPC ed. 18 destinati al fabbisogno delle Aziende Sanitarie della Regione Autonoma della Sardegna, della Regione Emilia Romagna e della Regione Lazio, nellambito del Sistema Dinamico di Acquisizione della Pubblica Amministrazione per la fornitura di prodotti farmaceutici - id gara ANAC 9366307. Aggiudicazione autorizzazione.  Recepimento lotto 107 e 108 per le ASL della Regione Sardegna</t>
  </si>
  <si>
    <t>DTD/2024/1310</t>
  </si>
  <si>
    <t>Determinazione DG CRC RAS n. 417 prot. n. 5354 del 24/06/2024 - Appalto specifico indetto dalla Regione Autonoma della Sardegna - centrale regionale di committenza per laffidamento di medicinali ed. 19 nellambito sistema dinamico di acquisizione della pubblica amministrazione per la fornitura di prodotti farmaceutici - codice appalto 4068547- aggiudicazione ed esecuzione d'urgenza.  Recepimento per le ASL della Regione Sardegna.</t>
  </si>
  <si>
    <t>DTD/2024/1775</t>
  </si>
  <si>
    <t>Determinazione DG CRC RAS n. 84 prot. n. 1405 del 02/02/2024 - Procedura negoziata senza previa pubblicazione del bando di gara ai sensi dellart. 76 c. 2 lett. b) D.Lgs. n. 36/2023 per laffidamento del medicinale Paxlovid (nirmatrelvir/ritonavir) destinato al fabbisogno delle Aziende sanitarie della Regione Autonoma della Sardegna. ID gara PCP 74A2208C-6E63-41A7-AA7B-458F7819DDCA. Aggiudicazione e autorizzazione all'esecuzione anticipata.  Recepimento per le ASL della Regione Sardegna.</t>
  </si>
  <si>
    <t>DTD/2024/355</t>
  </si>
  <si>
    <t xml:space="preserve">Determinazione D.G. C.R.C. n. 786 prot. n. 10134 del 21/12/2024 - procedura negoziata finalizzata allaffidamento della fornitura annuale del farmaco Beyfortus anticorpo monoclonale Nirvesimab destinato al fabbisogno delle aziende sanitarie della Regione Autonoma della Sardegna. Aggiudicazione e autorizzazione all'esecuzione anticipata. _x000D_
Recepimento per il fabbisogno delle ASL della Sardegna._x000D_
</t>
  </si>
  <si>
    <t>DEL/2024/319</t>
  </si>
  <si>
    <t xml:space="preserve">Determinazione DG CRC RAS n. 799 prot. n. 10255 del 25/11/2024 - Medicinali 20 - Appalto specifico per la fornitura triennale di medicinali ed. 20 destinati alle Aziende sanitarie delle Regione Sardegna nell'ambito del sistema_x000D_
dinamico di acquisizione della pubblica amministrazione - Codice appalto 4539359 - Aggiudicazione ed autorizzazione esecuzione d'urgenza.  Recepimento per le ASL della Regione Sardegna._x000D_
</t>
  </si>
  <si>
    <t>DTD/2024/3227</t>
  </si>
  <si>
    <t>Determinazione DG CRC RAS n. 345 prot. n. 3660 del 09/04/2025 - Medicinali 21 - Appalto specifico indetto dalla Regione Autonoma della Sardegna, Centrale regionale di committenza per laffidamento di medicinali ed. 21 destinati al fabbisogno delle aziende sanitarie della Regione Autonoma della Sardegna, della Regione Emilia Romagna, della Regione Campania e della Regione Lazio nellambito del sistema dinamico di acquisizione della pubblica amministrazione per la fornitura di prodotti farmaceutici - Numero Appalto Specifico 4878034 - Aggiudicazione.  Recepimento per le ASL della Regione Sardegna e lAOU SS.</t>
  </si>
  <si>
    <t>DTD/2025/1312</t>
  </si>
  <si>
    <t>Determinazione DG CRC RAS n. 914 prot. n. 10058 del 18/08/2025 - Medicinali 22 - Appalto specifico indetto dalla Regione Autonoma della Sardegna, Centrale regionale di committenza per laffidamento di medicinali ed. 22 destinati al fabbisogno delle Aziende Sanitarie della Regione Autonoma della Sardegna nellambito del sistema dinamico di acquisizione della Pubblica Amministrazione per la fornitura di prodotti farmaceutici - Codice appalto 5291500 - AGGIUDICAZIONE.  Recepimento per le Aziende Sanitarie e Aziende Ospedaliere Universitarie della Regione Sardegna.</t>
  </si>
  <si>
    <t>DTD/2025/2649</t>
  </si>
  <si>
    <t>Appalto specifico indetto dalla Regione Autonoma della Sardegna, Centrale regionale di committenza per laffidamento di medicinali ed. 22 destinati al fabbisogno delle aziende sanitarie della Regione Autonoma della Sardegna nellambito del sistema dinamico di acquisizione della pubblica amministrazione per la fornitura di prodotti farmaceutici - Codice appalto 5291500 - Determinazione rep. 914 prot.10058 del 19 settembre 2025 - RETTIFICA AGGIUDICAZIONE. Presa datto e recepimento per le Aziende Sanitarie e Aziende Ospedaliere Universitarie della Regione Sardegna.</t>
  </si>
  <si>
    <t>DTD/2025/3151</t>
  </si>
  <si>
    <t>Determinazione DG CRC RAS n. 840 prot. n. 8522 del 08/09/2025 - Medicinali 23 - Procedura aperta finalizzata allaffidamento annuale di medicinali ed. 23 destinati al fabbisogno delle aziende sanitarie della regione autonoma della Sardegna id appalto ANAC n. ada21223-f5f6-458e-9874-213ae712eb44. Aggiudicazione. 
Recepimento per le Aziende Sanitarie e Aziende Ospedaliere Universitarie della Regione Sardegna.</t>
  </si>
  <si>
    <t>DTD/2025/3421</t>
  </si>
  <si>
    <t>Recepimento delle Determinazioni della Centrale di Committenza Regionale prot. n. 9453, Rep. n. 629 del 24/11/2021 e prot. n. 9659 Rep. n. 660 del 01/12/2021, relative alla aggiudicazione della procedura aperta informatizzata, indetta ai sensi dell’art. 60 del D.Lgs. 18 aprile 2016 n. 50, per l’affidamento della fornitura di aghi e siringhe, destinata alle Aziende Sanitarie e ospedaliere della Regione Autonoma della Sardegna.</t>
  </si>
  <si>
    <t>Del. n. 6 del 02/02/2022</t>
  </si>
  <si>
    <t>Determinazione RAS n. 89 Prot. Uscita n. 1502 del 08/02/2024 - SCR Piemonte Procedura aperta, ai sensi degli artt. 70 e 71 del D. Lgs. 36/2023, per laffidamento, tramite Accordo quadro multioperatore ex art. 59 del D. Lgs. 36/2023, della fornitura di farmaci esteri a base di nadololo e servizi connessi da destinarsi alle Aziende del Servizio Sanitario della Regione Piemonte e delle Aziende del Servizio Sanitario delle Regioni Valle dAosta, Veneto e Sardegna (gara 127-2023) - Adesione Regione Sardegna, Aggiudicazione - RECEPIMENTO PER LE ASL DELLA REGIONE SARDEGNA, per 12 mesi più eventuale proroga.</t>
  </si>
  <si>
    <t>Det. n. 911 del 29/03/2024</t>
  </si>
  <si>
    <t>Determinazione n. 104, Prot. 1697 del 15/02/2024 della D.G. della Centrale Regionale di Committenza della Regione Autonoma della Sardegna per l affidamento del medicinale Baqsimi (glucagone spray nasale) e del vaccino Qdenga tetravalente per la dengue (vivo, attenuato) e destinati al fabbisogno delle Aziende sanitarie della Regione Autonoma della Sardegna. ID GARA PCP: 3a3365e7-2954-4b43-8ae2-9e0d6b04a908. RECEPIMENTO per le ASL della Regione Sardegna del medicinale Baqsimi.</t>
  </si>
  <si>
    <t>Det. n. 1309 del 16/05/2024</t>
  </si>
  <si>
    <t>Determinazione n. 462, Prot. 5948 del 16/07/2024 della D.G. della Centrale Regionale di Committenza della Regione Autonoma della Sardegna, per l affidamento della fornitura annuale di vaccini antinfluenzali Campagna 2024/2025, destinati al fabbisogno delle Aziende Sanitarie della Regione Autonoma della Sardegna - Appalto n. 14690. Recepimento per le ASL della Regione Sardegna.</t>
  </si>
  <si>
    <t>Del. n. 228 del 25/09/2024</t>
  </si>
  <si>
    <t>Determinazione n. 494 Prot. 6431 del 31/07/2024 della D.G. della Centrale Regionale di Committenza della Regione Autonoma della Sardegna, per l affidamento della fornitura di Microinfusori con sistema di gestione telecomandato (patch pump stand alone e associabile/integrabile con sistema CGM), sistemi per il controllo della glicemia a bassa tecnologia e dei relativi servizi connessi, destinati all utilizzo su pazienti adulti e pediatrici della Regione Autonoma della Sardegna e della Regione Autonoma della Valle d Aosta - ID gara ANAC 9496359- Recepimento del lotto n. 3 per la Regione Sardegna, - CIG A03F5E73AF</t>
  </si>
  <si>
    <t>Det. n. 2634 del 28/10/2024</t>
  </si>
  <si>
    <t>Adesione aggiudicazione INTERCENT-ER Agenzia Regionale di sviluppo dei mercati telematici - Appalto Specifico per la fornitura di Vaccini vari a uso umano 2025-2028 - Recepimento e adesione alle convenzioni a favore delle AA.SS.LL della Regione Sardegna - CIG ARES n. B4847AD904</t>
  </si>
  <si>
    <t>Det. n. 699 del 17/03/2025</t>
  </si>
  <si>
    <t>Procedura aperta, ex Art. 71 del D.Lgs. 36/2023, svolta in modalità digitale sulla piattaforma Net4market, per la fornitura di Materiale monouso per sistemi di ossigenoterapia ad alti flussi mod. AirVO2, per le ASL della Sardegna, per 24 mesi più eventuale proroga semestrale. Aggiudicazione.</t>
  </si>
  <si>
    <t>Det. n. 870 del 02/04/2025</t>
  </si>
  <si>
    <t>Determinazione Centrale Regionale di Committenza Sardegna n. 187 Prot. Uscita 1700 del 17/02/2025: AS indetto da Puntozero s.c. a r.l. per l affidamento, in convenzione, della fornitura di Farmaci esclusivi e genericati, suddivisa in n. 6 lotti occorrenti alle Aziende sanitarie della regione Umbria e della regione Sardegna, nell ambito del Sistema Dinamico di Acquisizione della Pubblica Amministrazione per la fornitura di prodotti farmaceutici, adesione aggiudicazione - Recepimento del Lotto 6 - Bosutinib, per le ASL della Regione Sardegna.</t>
  </si>
  <si>
    <t>Det. n. 1319 del 22/05/2025</t>
  </si>
  <si>
    <t>Determinazione DG CRC RAS n. 25 prot. n. 164 del 09/01/2025 - Procedura negoziata finalizzata allaffidamento della fornitura annuale del medicinale Skyclarys (Omaveloxolone) destinata al fabbisogno delle Aziende Sanitarie della Regione Autonoma della Sardegna, aggiudicazione - Recepimento per la ASL di Cagliari.</t>
  </si>
  <si>
    <t>Det. n. 1949 del 18/07/2025</t>
  </si>
  <si>
    <t>Determinazione RAS n. 596, Protocollo Uscita n. 6998 del 25/06/2025 aggiudicazione della fornitura del medicinale Beyfortus 2025 (Nirsevimab), Operatore economico Sanofi Srl - Milano, per 12 mesi - Recepimento per le Aziende della Regione Sardegna</t>
  </si>
  <si>
    <t>Det. n. 2478 del 23/09/2025</t>
  </si>
  <si>
    <t>Determinazione della Centrale Regionale di Committenza Regione Autonoma della Sardegna n. 616 Prot. Uscita n. 7262 del 01/07/2025: Procedura aperta finalizzata allaffidamento della fornitura annuale di Vaccini antinfluenzali Campagna 2025/2026 destinati al fabbisogno delle Aziende Sanitarie della RAS, appalto n. 7c572c9f-4e52-4270-a846-c8df252c6023. Aggiudicazione - Recepimento della quota riservata ad ARES Sardegna del lotto n. 1-VAXIGRIP, in gestione DPC (Distribuzione Per Conto).</t>
  </si>
  <si>
    <t>Det. n. 2789 del 20/10/2025</t>
  </si>
  <si>
    <t>Procedura negoziata senza pubblicazione di bando ex art. 76 comma 2 lett. b), del D.Lgs. n. 36/2023, per la fornitura di materiale di consumo dedicato al Robot chirurgico Da Vinci XI IS4000 dual console di proprietà della ASL di Nuoro, in uso presso il PO San Francesco, di cui alla Determinazione Dirigenziale 4564/2020 - Decisione a contrarre.</t>
  </si>
  <si>
    <t>Det. n. 3281 del 28/11/2025</t>
  </si>
  <si>
    <t>Procedura aperta per l'affidamento della fornitura di Protesi fonatorie e materiale di consumo di cui alla CND p0280, destinata allHUB del Farmaco ed HTA di ARES Sardegna - Decisione a contrarre.</t>
  </si>
  <si>
    <t>Det. n. 3422 del 15/12/2025</t>
  </si>
  <si>
    <t>“Appalto specifico indetto dalla Direzione generale della Centrale regionale di Committenza della Regione Autonoma della Sardegna, Servizio Spesa Sanitaria, per l'affidamento della fornitura triennale di Vaccini diversi ed. 2022 destinati al fabbisogno delle Aziende sanitarie della Regione Sardegna nell'ambito del Sistema dinamico di acquisizione della pubblica amministrazione (SDAPA Consip) per la fornitura di prodotti farmaceutici - Id gara 8609063 - Recepimento e adesione alle convenzioni a favore delle AA.SS.LL della Regione Sardegna</t>
  </si>
  <si>
    <t xml:space="preserve">Det. n. 3412 del 15/11/2022 </t>
  </si>
  <si>
    <t>Determinazione D.G.C.R.C. n. 340 protocollo 5850 del 21/07/2021 – “MEDICINALI 12 - Appalto specifico indetto dalla Regione Autonoma della Sardegna per l’affidamento di medicinali ed. 12 nell’ambito del Sistema Dinamico di Acquisizione della Pubblica Amministrazione per la fornitura di prodotti farmaceutici destinati alle Aziende Sanitarie della Regione Sardegna - Id. gara 8113288 – Id. negoziazione Consip 2800870 - Aggiudicazione ed esecuzione anticipata alle Convenzioni”.Recepimento e adesione alle Convenzioni per ATS Sardegna</t>
  </si>
  <si>
    <t>Del  C.S. n. 724 del 29.09.2021</t>
  </si>
  <si>
    <t>Appalto specifico indetto dalla regione autonoma della Sardegna per l’affidamento di medicinali ed. 14 nell’ambito del sistema dinamico di acquisizione della pubblica amministrazione destinati alle aziende sanitarie della Regione Sardegna - id 8446704 – Recepimento per le AA.SS.LL della Regione Sardegna</t>
  </si>
  <si>
    <t>Del. n. 146 del 20.07.2022</t>
  </si>
  <si>
    <t>adesione alla Convenzione Quadro SardegnaCAT, Rep. n. 109 prot. 4011 del 12/05/2020, relativa ai Servizi integrati per la gestione delle apparecchiature biomedicali delle Aziende Sanitarie della Regione Sardegna – Lotto 3 ATS Sardegna</t>
  </si>
  <si>
    <t>deliberazione del Commissario Straordinario di ATS Sardegna n. 541 del 27/08/2020</t>
  </si>
  <si>
    <t>Determinazione D.G.C.R.C. n. 408 prot. n. 8294 del 12.11.2020 e smi – Medicinali 8 – Sistema Dinamico di Acquisizione della Pubblica Amministrazione CONSIP – Appalto specifico indetto dalla Centrale regionale di committenza per la fornitura di prodotti farmaceutici destinati alle Aziende sanitarie della Regione Sardegna - Medicinali 8 - Id. gara SIMOG 7796092 - Id. gara CONSIP 2597244 - AGGIUDICAZIONE . Recepimento e adesione alle Convenzioni per ATS Sardegna</t>
  </si>
  <si>
    <t>Del n. 10 del 15.01.2021</t>
  </si>
  <si>
    <t>Determinazione D.G.C.R.C. n. 28 protocollo 668 del 25/01/2021 – “MEDICINALI 10 - Sistema Dinamico di Acquisizione della Pubblica Amministrazione – Appalto specifico indetto dalla Centrale Regionale di Committenza per la fornitura triennale di prodotti farmaceutici destinati alle Aziende Sanitarie della Regione Sardegna - Id.gara 7936158– Id. negoziazione Consip 2701558 – Aggiudicazione e Autorizzazione esecuzione anticipata “Recepimento e adesione alle Convenzioni per ATS Sardegna</t>
  </si>
  <si>
    <t>Det. n. 110 del 23.02.2021</t>
  </si>
  <si>
    <t>Determinazione D.G.C.R.C. n. 27 prot. n. 797 del 30.01.2020 - Intercent-ER Sistema dinamico di acquisizione – Appalto specifico per la fornitura di Medicinali regioni Emilia-Romagna e Sardegna 2019-2024 - 1° Stralcio – Adesione aggiudicazione e autorizzazione Recepimento e attivazione Convenzione per ATS Sardegnaesecuzione anticipata fornitura.</t>
  </si>
  <si>
    <t>Det. n. 1480 del 17/03/2020</t>
  </si>
  <si>
    <t>Procedura aperta telematica per l’affidamento in service della fornitura di trattamenti di dialisi extracorporea non compresi in Consip, aghi fistola per emodialisi e cateteri venosi a breve e lungo termine per emodialisi e servizi connessi, per le Aziende Sanitarie del Servizio Sanitario Regionale della Sardegna. Decisione a contrarre</t>
  </si>
  <si>
    <t xml:space="preserve">Det. n. 145 del 24/01/2025 </t>
  </si>
  <si>
    <t>Procedura aperta telematica per l’affidamento della fornitura di “Set per Irrigazione Intestinale, destinata alle ASL della Regione Sardegna e all’AOU Sassari”. Decisione a contrarre</t>
  </si>
  <si>
    <t>Det. n. 3128 del 18/11/2025 e successiva Det. N. 135 del 22.01.26</t>
  </si>
  <si>
    <t>Affidamento del servizio quinquinnale di ritiro, trasporto e smaltimento carcasse di ovi-caprini e latte prodotti in allevamenti sede di focolai di scrapie</t>
  </si>
  <si>
    <t>Determine di Dipartimento su istruttoria SCASS N. 8955 del 28.11.2019</t>
  </si>
  <si>
    <t xml:space="preserve">Autorizzazione a contrarre, approvazione atti di gara e indizione “procedura aperta per l’affidamento della fornitura del servizio medico di guardia attiva, per i dipartimenti di emergenza urgenza dei PP.OO. della Sardegna” - </t>
  </si>
  <si>
    <t>DETERMINAZIONE DIRIGENZIALE n.1409 del 28.05.2024</t>
  </si>
  <si>
    <t xml:space="preserve">Autorizzazione a contrarre, approvazione atti di gara e indizione “procedura aperta per l’affidamento della fornitura del servizio medico di guardia attiva, per i dipartimenti di emergenza urgenza dei PP.OO. della Sardegna” </t>
  </si>
  <si>
    <t>DELIBERAZIONE DEL DIRETTORE GENERALE N. 41 del 27.02.2025</t>
  </si>
  <si>
    <t>Autorizzazione a contrarre servizio supporto trasporto e smaltimento capi bovi infetti da dermatite nodulare contagiosa</t>
  </si>
  <si>
    <t>Deliberazione del Direttore Generale n 157 del 08 07 2025</t>
  </si>
  <si>
    <t>Affidamento della fornitura in accordo quadro per l’affidamento, tramite procedura negoziata senza bando, in urgenza, del servizio di trasporto animali vivi di capi bovini infetti da dermatite nodulare contagiosa</t>
  </si>
  <si>
    <t>DETERMINAZIONE DIRIGENZIALE n.2238 del 26.08.2025</t>
  </si>
  <si>
    <t>SSD Innovation Management, Audit e Processi Organizzativi</t>
  </si>
  <si>
    <t xml:space="preserve">Procedura aperta finalizzata alla stipula di una convenzione quadro per l’affidamento del servizio di logistica integrata e distribuzione dei medicinali e dispositivi medici alle strutture delle Aziende Sanitarie della Regione Autonoma della Sardegna attraverso l’HUB unico del farmaco – Recepimento della Convenzione </t>
  </si>
  <si>
    <t xml:space="preserve">Deliberazione del Direttore Generale n 10 del 02 01 2024 </t>
  </si>
  <si>
    <t>Procedura negoziata, ai sensi dell’art. 50, comma 1, lett. E), del D.Lgs. 36/2023 e s.m.i., per l’affidamento del “Servizio di Consulenza giuslavoristica” negli appalti per un periodo di 24 mesi</t>
  </si>
  <si>
    <t>DTD n. 3160 del 20.11.2025</t>
  </si>
  <si>
    <t>Procedura negoziata per la prosecuzione dei servizi di gestione delle comunità terapeutoche per pazienti psichiatrici afferenti alla Asl Gallura per il periodo sal 01/01/2026 al 31/12/2026</t>
  </si>
  <si>
    <t>DTD n. 27 del 12.01.2026</t>
  </si>
  <si>
    <t>Procedura negoziata per la prosecuzione dei servizi di gestione delle comunità terapeutoche per pazienti psichiatrici afferenti alla Asl Oristano per il periodo sal 01/01/2026 al 31/12/2026</t>
  </si>
  <si>
    <t>DTD n. 267 del 04.02.2026</t>
  </si>
  <si>
    <t>Procedura negoziata per la prosecuzione dei servizi di gestione delle comunità terapeutoche per pazienti psichiatrici afferenti alla Asl Medio Campidano per il periodo sal 01/01/2026 al 31/12/2026</t>
  </si>
  <si>
    <t>DTD n. 210 del 29.01.2026</t>
  </si>
  <si>
    <t>Rettifica atti di gara di cui alla Delibera n. 295 del 15/11/2024 - autorizzazione a contrarre - procedura aperta sopra soglia europea, di durata biennale con aggiudicazione all’offerta economicamente più vantaggiosa per l’affidamento del servizio di copertura assicurativa per vari rami -  All Risks Patrimonio Immobiliare e Mobiliare, Assicurazione per la responsabilità civile patrimoniale, Cumulativa infortuni medici e altre categorie, kasko dipendenti e altre categorie in missione,  Responsabilità Civile derivante dalla circolazione dei veicoli a motore e Garanzie Accessorie amministrata a “Libro Matricola”-  per varie aziende del SSR</t>
  </si>
  <si>
    <t>Del .37 Del 25/02/2025</t>
  </si>
  <si>
    <t>Procedura aperta sopra soglia europea, di durata biennale con aggiudicazione all’offerta economicamente più vantaggiosa per l’affidamento del servizio di copertura assicurativa per vari rami -  all risks patrimonio immobiliare e mobiliare, assicurazione per la responsabilità civile patrimoniale, cumulativa infortuni medici e altre categorie, kasko dipendenti e altre categorie in missione,  responsabilità civile derivante dalla circolazione dei veicoli a motore e garanzie accessorie amministrata a “libro matricola”-  per varie aziende del SSR. Variante ai sensi dell’art. 120 comma 9 del D.lgs 36/2023 Lotti 1, 3, 5.</t>
  </si>
  <si>
    <t>Det. 3614 del 23/12/2025</t>
  </si>
  <si>
    <t>Autorizzazione a contrarre - procedura aperta sopra soglia europea, di durata triennale con aggiudicazione all’offerta economicamente più vantaggiosa per l’affidamento del servizio di somministrazione di prestazioni di lavoro – a tempo determinato - di personale appartenente a ruoli e profili professionali diversi per le esigenze delle aziende del SSR. Integrazione Delibera n.235 del 06/10/2023</t>
  </si>
  <si>
    <t>Del. 274 Del 28/10/2024</t>
  </si>
  <si>
    <t xml:space="preserve">SERVIZIO DI OSSIGENOTERAPIA DOMICILIARE PER LE ASL DEL S.S.R.: AUTORIZZAZIONE A CONTRARRE – CONTRATTO PONTE NELLE MORE DELLA CONCLUSIONE DELLA PROCEDURA DI GARA INDETTA DA CAT SARDEGNA </t>
  </si>
  <si>
    <t>Del. 75 Del 06/03/2024</t>
  </si>
  <si>
    <t xml:space="preserve">Servizio di ossigenoterapia domiciliare di cui alla determinazione di aggiudicazione di Ares Sardegna n.1082 del 18/04/2024. proroga tecnica – secondo contratto ponte nelle more della conclusione della procedura di gara da parte della Centrale di Committenza Cat Sardegna </t>
  </si>
  <si>
    <t>Det. 2522 del 17/10/2024</t>
  </si>
  <si>
    <t>presa d’atto gara deserta -procedura negoziata senza bando per la polizza infortuni cumulativa ai sensi dell’art. 76 comma 2 lett c) del D.lgs 36/2023 di cui all’autorizzazione a contrarre det. 759 del 18/03/2024; contestuale autorizzazione a contrarre</t>
  </si>
  <si>
    <t>Det.956 del 04/04/2024</t>
  </si>
  <si>
    <t>PROCEDURA NEGOZIATA, IN DUE LOTTI, PER L’AFFIDAMENTO DEL SERVIZIO DI PRESIDIO DI PRIMO INTERVENTO DI SOCCORSO E LOTTA ANTINCENDIO PRESSO L’ELISUPERFICIE DEL RIZZEDDU – SASSARI E DEL P.O. GIOVANNI PAOLO II – OLBIA, NELLE MORE DELLA PROGETTAZIONE DELLA PROCEDURA APERTA A LIVELLO REGIONALE. AGGIUDICAZIONE</t>
  </si>
  <si>
    <t>Det.989 del 09/04/2024</t>
  </si>
  <si>
    <t>Det. 759 del 18/03/2024</t>
  </si>
  <si>
    <t>procedura aperta, per l'affidamento tramite Accordo Quadro, della fornitura di arredi sanitari destinati alle Aziende Sanitarie della Regione Sardegna</t>
  </si>
  <si>
    <t>DELDG N.358 DEL 30-12-2024</t>
  </si>
  <si>
    <t>procedura aperta, per
l’affidamento tramite Accordo Quadro, della fornitura di arredi per uffici (amministrativi e direzionali) per
le Aziende Sanitarie della Regione Sardegna.</t>
  </si>
  <si>
    <t>DELDG N.351 DEL 30-12-2024</t>
  </si>
  <si>
    <t>Copertura assicurativa “Cumulativa infortuni medici e altre categorie” – Proroga - Contratto ponte nelle more dell’espletamento della procedura di gara a livello regionale – Autorizzazione contrarre a mezzo di procedura negoziata senza bando (art. 76, comma 2, lett. c, del D. Lgs. n. 36/2023)</t>
  </si>
  <si>
    <t>Det. n. 2986 del 03/12/2024</t>
  </si>
  <si>
    <t xml:space="preserve">Servizi di Tesoreria per Ares Sardegna, ATS Sardegna in liquidazione, Asl della Sardegna e AREUS - Contratto ponte nelle more dello svolgimento della procedura di gara da parte di ARES Sardegna. Autorizzazione a contrarre a mezzo di procedura negoziata senza bando (art. 76, comma 2, lett. c, del D. Lgs. n. 36/2023) </t>
  </si>
  <si>
    <t>Det. n. 3064 del 11/12/2024</t>
  </si>
  <si>
    <t>Coperture assicurative “Auto Kasko dipendenti in missione” e “Cumulativa infortuni medici e altre categorie” – contratti ponte nelle more dell’espletamento della procedura di gara a livello regionale – autorizzazione a contrarre a mezzo procedura negoziata senza bando (art. 76 comma 2 lett c) del D.lgs 36/2023) dal 30/04/2025 al 30/09/2025</t>
  </si>
  <si>
    <t>Det. n. 974 del 10/04/2025</t>
  </si>
  <si>
    <t>Coperture assicurative rami “Elettronica”, “Incendio”, “Furto” – autorizzazione a contrarre e contestuale aggiudicazione ai sensi dell’art. 120, comma 11 e art. 50, comma 1), lett. b) del D. Lgs 36/2023 contratto ponte nelle more dell’espletamento della procedura di gara a livello regionale – dal 30/04/2025 al 30/09/2025</t>
  </si>
  <si>
    <t>Det. n. 975 del 10/04/2025</t>
  </si>
  <si>
    <t>Coperture assicurative rami “Elettronica”, “Incendio”, “Furto”, e “Auto Kasko dipendenti in missione”  –Decisione a contrarre e contestuale aggiudicazione ai sensi dell’art. 120, comma 11 e art. 50, comma 1), lett. b) del D. Lgs 36/2023 - contratto ponte nelle more dell’espletamento della procedura di gara a livello regionale – dal 30/09/2025 al 30/11/2025</t>
  </si>
  <si>
    <t>Det. n. 2473 del 22/09/2025</t>
  </si>
  <si>
    <t>Copertura assicurativa “Cumulativa infortuni medici e altre categorie” – contratto ponte nelle more dell’espletamento della procedura di gara a livello regionale – autorizzazione a contrarre a mezzo procedura negoziata senza bando (art. 76, comma 2, lett. c) del D. Lgs 36/2023) dal 30/09/2025 al 31/11/2025</t>
  </si>
  <si>
    <t>Det. n. 2457 del 18/09/2025</t>
  </si>
  <si>
    <t>Procedura aperta, in modalità telematica, per la copertura dei rischi assicurativi RCT/O delle aziende del SSR della Sardegna: ARES, AO Brotzu, AOU Sassari, AOU Cagliari, AREUS</t>
  </si>
  <si>
    <t>delibera 43/2023</t>
  </si>
  <si>
    <t>Procedura aperta in modalità telematica, inerente all’affidamento dei servizi assicurativi per la copertura dei rischi di Responsabilità Civile verso Terzi e verso Prestatori d’Opera (RCT/O) delle aziende del Servizio Sanitario Regionale della Sardegna. Modifica del contratto ai sensi dell’art. 106, comma 1 lettera c) del D. LGS. 50/2016 Esercizio opzione di proroga prevista in atti gara</t>
  </si>
  <si>
    <t>delibera 93/2025</t>
  </si>
  <si>
    <t>FORNITURA AUSILI PROTESICA - EX DPCM 12/01/2017</t>
  </si>
  <si>
    <t>delibera 230/2024</t>
  </si>
  <si>
    <t>Servizio di sanificazione, gestione e consegna degli ausili di protesica- proroga tecnica- contratto ponte per 10 mesi nelle more della conclusione della procedura di gara - decisione a contrarre a mezzo procedura negoziata senza bando- art, 76, comma 2, let. c e articolo 120,  comma 11 del D.Lgs 36/2023- ASL Sassari, Gallura, Nuoro, Ogliastra, Medio Campidano, Sulcis, Oristano</t>
  </si>
  <si>
    <t>determina 2544/2025</t>
  </si>
  <si>
    <t xml:space="preserve">si </t>
  </si>
  <si>
    <t>Procedura negoziata "ponte" senza pubblicazione del bando di gara, ai sensi dell'articolo 76, comma 2, let. b e c del D.Lgs 36/2023 per l'affidamento del servizio antincendio presso le elisuperfici Gallura  e Sassari- Rizzeddu</t>
  </si>
  <si>
    <t>determina  2124/2025</t>
  </si>
  <si>
    <t>Affidamento del presidio di primo
intervento di soccorso e lotta antincendio presso l’elisuperficie dell’ex O.P Rizzeddu di AREUS e
del P.O. Giovanni Paolo II dell’ASL Gallura</t>
  </si>
  <si>
    <t>determina 321/2026</t>
  </si>
  <si>
    <t xml:space="preserve">“Procedura aperta in modalità telematica per l’affidamento del servizio – in sei lotti funzionali – di trasporto degli utenti con disabilità – carrozzati e non – dal proprio domicilio alle strutture che erogano attività riabilitativa c/o i Centri di riabilitazione e viceversa – ricadenti nelle ASL di Sassari – Oristano e Nuoro”. CUI S03990570925202400079.         </t>
  </si>
  <si>
    <t>Deliberazione del Direttore Generale n.101 del 29.04.2025</t>
  </si>
  <si>
    <t xml:space="preserve">A.) Autorizzazione a contrarre, a seguito di procedura deserta, mediante procedura
aperta ex art. 60 del D.lgs. 50/2016 s.m.i., in modalità telematica, per l’affidamento del servizio di
manutenzione e riparazione degli arredi e ausili sanitari – disposizioni conseguenti  </t>
  </si>
  <si>
    <t xml:space="preserve">3699 DEL 22/07/2020     </t>
  </si>
  <si>
    <t>Determinazione dirigenziale n. 6300 del 4.12.2020: “Procedura aperta ex art. 60 del
d.lgs. 50/2016 s.m.i., in modalità telematica, per l’affidamento del servizio di manutenzione e
riparazione degli arredi e ausili sanitari”. Esercizio opzione di proroga prevista in atti di gara e
contestuale sostituzione precedente Rup.</t>
  </si>
  <si>
    <t>1097 del 6.04.2023</t>
  </si>
  <si>
    <t xml:space="preserve">A) Servizio di manutenzione e riparazione degli arredi e ausili sanitari. Proroga tecnica.                                           B) servizio di manutenzione e riparazione degli arredi e ausili sanitari. Proroga tecnica. ASL ORISTANO – ASL SULCIS.                                                                                                                                                                          </t>
  </si>
  <si>
    <t xml:space="preserve">A.) 296 del 05/02/2024                          B) 306 del 06/02/2024                                         </t>
  </si>
  <si>
    <t xml:space="preserve">Servizio di manutenzione e riparazione degli arredi e ausili sanitari. Proroga tecnica. ASL Cagliari – CIG 8389452ACB
</t>
  </si>
  <si>
    <t>76 del 16/1/25</t>
  </si>
  <si>
    <t>Contratto ponte del servizio di manutenzione e riparazione degli arredi e ausili sanitari per la
Asl Oristano e per la Asl Sulcis, nelle more dello svolgimento della procedura di gara da parte di Ares
Sardegna. Autorizzazione a contrarre</t>
  </si>
  <si>
    <t>1883 del 22/7/24</t>
  </si>
  <si>
    <t>Contratto ponte del servizio di manutenzione e riparazione degli arredi e ausili sanitari per la
Asl Gallura e per la Asl Sassari, nelle more dello svolgimento della procedura di gara da parte di Ares
Sardegna. Autorizzazione a contrarre.</t>
  </si>
  <si>
    <t>1862 del 18/7/24</t>
  </si>
  <si>
    <t>123 del 22/1/25</t>
  </si>
  <si>
    <t>Contratto ponte del servizio di manutenzione e riparazione degli arredi e ausili sanitari per la
Asl Oristano e per la Asl Sulcis, nelle more dello svolgimento della procedura di gara da parte di Ares
Sardegna. Autorizzazione a contrarre.</t>
  </si>
  <si>
    <t>125 del 22/1/25</t>
  </si>
  <si>
    <t>Contratto ponte del servizio di manutenzione e riparazione degli arredi e ausili sanitari per la
Asl Oristano, per la Asl Sulcis e per la ASL Cagliari, nelle more dello svolgimento della procedura di gara
da parte di Ares Sardegna. Autorizzazione a contrarre.</t>
  </si>
  <si>
    <t xml:space="preserve">1694 del 25/6/25 </t>
  </si>
  <si>
    <t>Contratto ponte del servizio di manutenzione e riparazione degli arredi e ausili sanitari per la Asl Gallura e per la Asl Sassari, nelle more dello svolgimento della procedura di gara da parte di Ares Sardegna dal 1/10/25 al 31/3/2026. Autorizzazione a contrarre</t>
  </si>
  <si>
    <t>2407 del 12/9/25</t>
  </si>
  <si>
    <t>Contratti ponte del servizio di manutenzione e riparazione degli arredi e ausili sanitari per la
Asl Gallura e per la Asl Sassari, nelle more dello svolgimento della procedura di gara da parte di Ares
Sardegna dal 1/04/26 al 30/9/2026. Decisione a contrarre</t>
  </si>
  <si>
    <t>157 del 27_1_26</t>
  </si>
  <si>
    <t>471 del 18/1/26</t>
  </si>
  <si>
    <t>servizio di preparazione, gestione e distribuzione pasti presso la ASL Oristano. Contratto ponte nelle
more dello svolgimento della procedura di gara da parte dalla Centrale Regionale di Committenza.</t>
  </si>
  <si>
    <t>3591 del 21/12/2023</t>
  </si>
  <si>
    <t>servizio di preparazione, gestione e distribuzione pasti presso la ASL Oristano. Contratto ponte –
proroga tecnica nelle more dello svolgimento della procedura di gara da parte della Centrale Regionale di
Committenza. Autorizzazione a contrarre</t>
  </si>
  <si>
    <t>1490 del 6/6/24</t>
  </si>
  <si>
    <t>Procedura telematica aperta, ai sensi dell’art. 71 del d.lgs n. 36/23, per l’affidamento del servizio di manutenzione e riparazione degli arredi e ausili sanitari, degli arredi non sanitari e dei servizi complementari, a basso impatto ambientale ai sensi del Decreto ministeriale n. 254/22 del Ministero della transizione ecologica, a favore di ASL 1 Sassari, ASL 2 Gallura, ASL 3 Nuoro, ASL 4 Ogliastra, ASL 5 Oristano, ASL 6 Medio Campidano, ASL 7 Sulcis, ASL 8 Cagliari, AREUS, AOU SASSARI, Istituto Zooprofilattico Sperimentale, ARES Sardegna.</t>
  </si>
  <si>
    <t>236 del 17/10/2025</t>
  </si>
  <si>
    <t>Antonello Podda
Oggetto: Determinazione della Direzione Generale della Centrale Regionale di
Committenza della RAS del 25 novembre 2019 repertorio n. 347: recepimento e adesione
alla Convenzione quadro “Servizi di ristorazione per le Aziende Sanitarie Regionali”.
Lotto1 - Autorizzazione alla prosecuzione dei contratti in essere nelle more
dell’attivazione dei contratti discendenti dalla suddetta convenzione.</t>
  </si>
  <si>
    <t>262 DEL 15/04/2021</t>
  </si>
  <si>
    <t>Autorizzazione a contrarre ex art. 17 D.Lgs. 36/2023 per una procedura aperta sopra soglia europea, svolta in modalità telematica sulla piattaforma Net4market, per l’affidamento della concessione del servizio di gestione del Nido Aziendale dell’ASL di Nuoro</t>
  </si>
  <si>
    <t>DTD 28 DEL 09/01/2025</t>
  </si>
  <si>
    <t xml:space="preserve"> </t>
  </si>
  <si>
    <t>Procedura negoziata senza previa pubblicazione di bando ex art. 76 comma 2 lett. c) del D.Lgs. 36/2023 per la fornitura in Service – Ventiloterapia ASL Sassari dal 01/01/2026 al 31/12/2026.</t>
  </si>
  <si>
    <t>DTD 340 DEL 10/02/2026</t>
  </si>
  <si>
    <t>Procedura negoziata senza previa pubblicazione di bando ex art. 76 comma 2 lett. c) del D.Lgs. 36/2023 per l’affidamento della fornitura di ausili per funzione respiratoria cod. 3/03 DM.332/1999 per le AA.SS.LL. della Regione Sardegna. Proroga al 31/12/2026.</t>
  </si>
  <si>
    <t>DTD 347 DEL 10/02/2026</t>
  </si>
  <si>
    <t>DTD 2184 DEL  11/08/2025</t>
  </si>
  <si>
    <t>Gia accantonato su ATS o ARES</t>
  </si>
  <si>
    <t>ARES</t>
  </si>
  <si>
    <t>ATS</t>
  </si>
  <si>
    <t>Da accantonare per personale al netto di quanto già accantonato in ATS e ARES</t>
  </si>
  <si>
    <t xml:space="preserve">Icentivi </t>
  </si>
  <si>
    <t>Dipartimento Acquisti</t>
  </si>
  <si>
    <t>Dipartimento ICT</t>
  </si>
  <si>
    <t>Da chiedere a rimborso ASL</t>
  </si>
  <si>
    <t>Da accantonare Bilancio 2024 (competenza (2022-2024)</t>
  </si>
  <si>
    <t>Quota innovazione (2022-2024)</t>
  </si>
  <si>
    <t>Quota Personale (2022-2024)</t>
  </si>
  <si>
    <t>Quota CRC (2022-2024)</t>
  </si>
  <si>
    <t>Quote Incentivi per funzioni tecniche ex art. 113 D.lgs 50/2016 art.45 Dlgs.36/2023 maturati e non liquidati anni 2022-2023-2024</t>
  </si>
  <si>
    <t>UTENTE</t>
  </si>
  <si>
    <t>SC Infrastrutture e Rete Dati</t>
  </si>
  <si>
    <t>Procedura negoziata, tramite RDO MEPA, per l’affidamento triennale del servizio di assistenza
e manutenzione evolutiva degli impianti della server farm della ASSL Sassari. Aggiudicazione definitiva in
favore di Honeywell srl. Importo complessivo € 255.687,60 Iva di legge compresa. CIG: 8586554883</t>
  </si>
  <si>
    <t>PDTD 6413 del 11/12/2020</t>
  </si>
  <si>
    <t>Procedura Aperta per l‟affidamento in noleggio di un sistema di riscossione ticket sanitari e proventi da ulteriori prestazioni mediante casse automatiche, ritiro referti e comunicazione integrata per l‟Azienda per la Tutela della Salute Regione Sardegna. Aggiudicazione</t>
  </si>
  <si>
    <t>PDTD 6124 del 05/08/2019</t>
  </si>
  <si>
    <t>ASL</t>
  </si>
  <si>
    <t>Adesione all’Accordo Quadro Consip “Servizi di gestione e manutenzione sistemi IP e
postazioni di lavoro” – LOTTO 4 - RTI Fastweb S.p.A. (mandataria), N&amp;C S.r.l., Consorzio Stabile Consielte
s.c.r.l., Maticmind S.p.A. - per la fornitura dei servizi di gestione e manutenzione dei diversi sistemi
tecnologici presenti presso le sedi delle Pubbliche Amministrazioni: centrali telefoniche, apparati di reti
locali, cablaggio, apparati di sicurezza, postazioni di lavoro, server. CIG Master 8133329B68.</t>
  </si>
  <si>
    <t>PDTD 113 del 12/01/2023</t>
  </si>
  <si>
    <t>Gara telematica a procedura aperta per l’affidamento dell’appalto multilotto del servizio di assistenza tecnica hardware e software di base e applicativi e fornitura postazioni di lavoro per le sedi di ARES e delle Aziende Socio Sanitarie Locali della Sardegna. Aggiudicazione, nomina DEC e Direttori Operativi.</t>
  </si>
  <si>
    <t>DEL 321 del 28/04/2021</t>
  </si>
  <si>
    <t>Programmazione triennale degli acquisti di forniture e servizi 2024/2026 ARES SARDEGNA - Adesione alla Convenzione Consip “Telefonia Mobile 9” Lotto Unico (CIG della convenzione 9458158EE1) per la durata massima di 24 mesi. Assunzione impegno di spesa anno 2024-2025-2026.</t>
  </si>
  <si>
    <t>PDTD 2859 del 20/11/2024</t>
  </si>
  <si>
    <t>Decisione a contrarre e contestuale affidamento diretto ai sensi dell’art. 50, comma 1, lett. b) del D.lgs. n. 36/2023, del servizio di connessione di un link diretto da 1 Gbits tra il Cloud PSN e il Cloud Oracle (OCI), funzionale al Bando Multimisura 1.1 e 1.2 “Migrazione al Cloud” finanziato con fondi PNRR. CIG B4990F4375</t>
  </si>
  <si>
    <t>PDTD 3021 del 09/12/2024 rettificata con PDTD 1302 del 21/05/2025</t>
  </si>
  <si>
    <t>SIAMM</t>
  </si>
  <si>
    <t>Determina a contrarre e contestuale affidamento diretto, ai sensi dellart. 50 comma 1 lett. b) del D.Lgs. n. 36/2023, per lattivazione di un servizio in modalità Saas relativa ad un sistema di e-learning - Totara Learn, per la durata di 12 mesi. Operatore Economico MediaTouch 2000 Srl. CIG B355489F4F.</t>
  </si>
  <si>
    <t>DETERMINA DIRIGENZIALE N. 2478 DEL 10/10/2024</t>
  </si>
  <si>
    <t>Tiziana</t>
  </si>
  <si>
    <t>Determina a contrarre e contestuale affidamento diretto, ai sensi dellart. 50 comma 1 lett. b) del D.Lgs. n. 36/2023, per lacquisizione di un software per la gestione informatizzata ed attività connesse dei corsi triennali di Medicina Generale per le Scuole di specializzazione della MMG per i due poli Sassari e Cagliari, per la durata di 36 mesi. Operatore Economico Invisiblefarm s.r.l. CIG B3EDF145C.</t>
  </si>
  <si>
    <t>DETERMINA DIRIGENZIALE N. 2693 DEL 05/11/2024</t>
  </si>
  <si>
    <t>art.45  D.Lgs.36/2024</t>
  </si>
  <si>
    <t>Procedura negoziata senza pubblicazione di bando, ai sensi dellart. 76 co. 2 lett. b del D.lgs 36 del 2023, per la fornitura di un servizio di manutenzione e assistenza IT e relativo supporto specialistico al sistema denominato GECO/ISON -  assistenza e manutenzione ordinaria, canone e manutenzione straordinaria a richiesta del software per la gestione informatizzata dei Concorsi e delle Selezioni dellAres Sardegna e delle ASL del SSR Sardegna. Per la durata di 36 mesi, con opzione di rinnovo per ulteriori 36 mesi. Aggiudicazione O.E. Giada Progetti s.r.l. CIG B406F0508F</t>
  </si>
  <si>
    <t>DETERMINA DIRIGENZIALE N. 2920 DEL 28/11/2024</t>
  </si>
  <si>
    <t>art.45  D.Lgs.36/2025</t>
  </si>
  <si>
    <t>Procedura negoziata senza pubblicazione di bando, ai sensi dellart. 76 co. 2 lett. b del D.lgs 36 del 2023, per la fornitura di un servizio di manutenzione e assistenza IT e relativo supporto specialistico al sistema per la gestione dellattività della libera professione denominato Alfamoenia per tutte le ASL del Servizio Sanitario Regionale. Per la durata di 36 mesi, con opzione di rinnovo per ulteriori 36 mesi. Aggiudicazione O.E. HMS Consulting s.r.l. CIG B4048AECF3</t>
  </si>
  <si>
    <t>DETERMINA DIRIGENZIALE N. 2921 DEL 28/11/2024</t>
  </si>
  <si>
    <t>art.45  D.Lgs.36/2026</t>
  </si>
  <si>
    <t>Procedura negoziata senza pubblicazione di bando, ai sensi dellart. 76 co. 2 lett. b del D.lgs 36 del 2023, per la fornitura di un servizio di manutenzione e assistenza IT e relativo supporto specialistico al sistema denominato ABACO - piattaforma software per laccesso e la diffusione, tramite report e cruscotti informativi, dei dati della contabilità analitica, dei ricoveri ospedalieri, delle prestazioni ambulatoriali, delle prestazioni di pronto soccorso, della farmaceutica e dati di attività, consumi e costi, finalizzata allimport sulle schede di budget. Per una durata di 36 mesi, con opzione di rinnovo per ulteriori 36 mesi.  Aggiudicazione O.E. Innovo S.N.C.  CIG B405B6D538</t>
  </si>
  <si>
    <t>DETERMINA DIRIGENZIALE N. 2922 DEL 28/11/2024</t>
  </si>
  <si>
    <t>art.45  D.Lgs.36/2027</t>
  </si>
  <si>
    <t>Procedura negoziata senza pubblicazione di bando, ai sensi dellart. 76 co. 2 lett. b del D.lgs 36 del 2023, per la fornitura di un servizio di manutenzione e assistenza IT delle componenti e dei moduli software con relativo supporto specialistico del sistema denominato SILLOGE. Per una durata di 36 mesi, con opzione di rinnovo per ulteriori 36 mesi. Aggiudicazione O.E. SIAV S.p.A.  CIG B406BACD53</t>
  </si>
  <si>
    <t>DETERMINA DIRIGENZIALE N. 2923 DEL 28/11/2024</t>
  </si>
  <si>
    <t>art.45  D.Lgs.36/2028</t>
  </si>
  <si>
    <t>Procedura negoziata senza pubblicazione di bando, ai sensi dellart. 76 co. 2 lett. b del D.lgs 36 del 2023, per la fornitura di un servizio di manutenzione e assistenza IT e relativo supporto specialistico al sistema per la gestione dellattività della libera professione denominato GURU piattaforma software per la valutazione delle performance individuale e sviluppo organizzativo, anche mediante moduli di somministrazioni questionari alla popolazione assistita sulla qualità delle prestazioni erogate integrato con SiSaR, in uso presso le aziende sanitarie del SSR della Sardegna. Per una durata di 36 mesi, con opzione di rinnovo per ulteriori 36 mesi. Aggiudicazione O.E. SmartPeg.  CIG B40611F865</t>
  </si>
  <si>
    <t>DETERMINA DIRIGENZIALE N. 2924 DEL 28/11/2024</t>
  </si>
  <si>
    <t>art.45  D.Lgs.36/2029</t>
  </si>
  <si>
    <t>Decisione a contrarre e contestuale affidamento, ai sensi dellart. 50, comma 1, lett. b), del d.lgs. 36/2023, per ladeguamento dei sistemi informativi di screening e di laboratorio per il supporto alle attività della campagna regionale per lo screening HCV. Operatore economico Service Life s.r.l. CIG B1DDEB117D.</t>
  </si>
  <si>
    <t>DETERMINA DIRIGENZIALE N. 1424 DEL 29/5/2024</t>
  </si>
  <si>
    <t>art.45  D.Lgs.36/2030</t>
  </si>
  <si>
    <t>Procedura negoziata senza pubblicazione di bando, ai sensi dellart. 76 co. 2 lett. b del D.lgs 36 del 2023, per laffidamento del servizio di manutenzione e assistenza per i sistemi RIS - CIS - EIS/PACS per le annualità 2024-2025, suddivisi in 3 Lotti da destinare alle AASSLL Sassari - Oristano - Nuoro e le AOU Sassari e Cagliari, per una durata di 12 mesi, con opzione di rinnovo per ulteriori 12 mesi. Aggiudicazione Operatore Economico Ebit s.r.l. lotto 1 CIG B49C653E82; lotto 2 CIG B49C654F55; lotto 3 CIG B49C65502D; lotto 1</t>
  </si>
  <si>
    <t>DETERMINA DIRIGENZIALE N. 2903 DEL 26/11/2024</t>
  </si>
  <si>
    <t>art.45  D.Lgs.36/2031</t>
  </si>
  <si>
    <t>Procedura negoziata senza pubblicazione di bando, ai sensi dellart. 76 co. 2 lett. b del D.lgs 36 del 2023, per laffidamento del servizio di manutenzione e assistenza per i sistemi RIS - CIS - EIS/PACS da destinare alle AASSLL Medio Campidano e Cagliari, per una durata di 12 mesi, con opzione di rinnovo per ulteriori 12 mesi. Operatore Economico R.T.I. Ebit Srl - Extra Informatica Srl - CIG B4C2E96CA8</t>
  </si>
  <si>
    <t>DETERMINA DIRIGENZIALE N. 3126 DEL 18/12/2024</t>
  </si>
  <si>
    <t>art.45  D.Lgs.36/2032</t>
  </si>
  <si>
    <t>Procedura negoziata senza pubblicazione di bando, ai sensi dellart. 76 co. 2 lett. b del D.lgs 36 del 2023, per laffidamento del servizio di manutenzione e assistenza per i sistemi RIS - CIS - EIS/PACS per le annualità 2024-2025, suddivisi in 3 Lotti da destinare alle AASSLL Sassari - Oristano - Nuoro e le AOU Sassari e Cagliari, per una durata di 12 mesi, con opzione di rinnovo per ulteriori 12 mesi. Aggiudicazione Operatore Economico Ebit s.r.l. lotto 1 CIG B49C653E82; lotto 2 CIG B49C654F55; lotto 3 CIG B49C65502D;lotto 2</t>
  </si>
  <si>
    <t>art.45  D.Lgs.36/2033</t>
  </si>
  <si>
    <t>Procedura negoziata senza pubblicazione di bando, ai sensi dellart. 76 co. 2 lett. b del D.lgs 36 del 2023, per laffidamento del servizio di manutenzione e assistenza per i sistemi RIS - CIS - EIS/PACS per le annualità 2024-2025, suddivisi in 3 Lotti da destinare alle AASSLL Sassari - Oristano - Nuoro e le AOU Sassari e Cagliari, per una durata di 12 mesi, con opzione di rinnovo per ulteriori 12 mesi. Aggiudicazione Operatore Economico Ebit s.r.l. lotto 1 CIG B49C653E82; lotto 2 CIG B49C654F55; lotto 3 CIG B49C65502D;lotto 3</t>
  </si>
  <si>
    <t>art.45  D.Lgs.36/2034</t>
  </si>
  <si>
    <t>Determina a contrarre e contestuale affidamento diretto, ai sensi dell’art. 50 comma 1 lett. b) del D.Lgs. n. 36/2023, per l’attivazione di un servizio in modalità Saas relativo al sistema di e-learning “Totara Learn”, per la durata di 12 mesi. Operatore Economico MediaTouch 2000 Srl. CIG B355489F4F.</t>
  </si>
  <si>
    <t>Adesione allAccordo Quadro CONSIP Cloud Computing, di Sicurezza, di  realizzazione di Portali e Servizi online e di Cooperazione applicativa per le Pubbliche Amministrazioni (ID SIGEF 1403) Lotto 4 Servizi di sviluppo e specialistici a supporto dellattivazione ARES. CIG dellA.Q. 5519376D26 - CIG derivato 9336841CED.</t>
  </si>
  <si>
    <t>DETERMINA DIRIGENZIALE N. 2528 DEL 16/08/2022</t>
  </si>
  <si>
    <t>art.113 D.lgs 50/2016</t>
  </si>
  <si>
    <t>DICTA</t>
  </si>
  <si>
    <t>Adesione Accordo Quadro CONSIP, ai sensi del D.LGS. 50/2016 E S.M.I.,  in oggetto l’affidamento  di servizi applicativi e l’affidamento di servizi di supporto in ambito “Sanità digitale – Sistemi informativi sanitari e Servizi al Cittadino” per le Pubbliche Amministrazioni del  SSN - ID 2365. Lotto 6 – Pubbliche Amministrazioni del SSN - CENTRO-SUD. Supporto all’implementazione di strumenti e processi digitali finalizzati al monitoraggio economico-finanziario delle strutture del SSR. CIG dell’accordo 90305884F7 -  CIG derivato 9724260934.</t>
  </si>
  <si>
    <t>DETERMINA DIRIGENZIALE N. 1092 DEL 06/04/2023</t>
  </si>
  <si>
    <t>Adesione Accordo Quadro Consip, ai sensi del D.Lgs 50/2016,«SANITÀ DIGITALE 3 - Sistemi Informativi gestionali» per le Pubbliche Amministrazioni ID 2366 Lotto 6 - sud,  servizi di supporto organizzativo e digitalizzazione dei processi della Ares Sardegna. CIG dellaccordo quadro: 9188267DC8 - CIG Derivato A023A3F5CD.</t>
  </si>
  <si>
    <t>DETERMINA DIRIGENZIALE N. 3200 DEL 14/11/2023</t>
  </si>
  <si>
    <t>Adesione, ex art. 54, comma 3, del D.lgs. n. 50/2016, allAccordo Quadro Consip ID 2652, suddiviso in 10 lotti, per lerogazione di servizi professionali tecnici e di supporto alladozione del cloud e PMO per le Pubbliche Amministrazioni - Lotto 4 - CIG dellaccordo: 9876875F14 - CIG Derivato B21CE1EC1D</t>
  </si>
  <si>
    <t>DETERMINA DIRIGENZIALE N. 1681 DEL 27/06/2024</t>
  </si>
  <si>
    <t>Attivazione stream opzionali - Accordo Quadro CONSIP, ai sensi del D.LGS. 50/2016 E S.M.I., in oggetto laffidamento di servizi applicativi e laffidamento di servizi di supporto in ambito Sanità digitale - Sistemi informativi sanitari e Servizi al Cittadino per le Pubbliche Amministrazioni del SSN - ID 2365. Lotto 6 - Pubbliche Amministrazioni del SSN - CENTRO-SUD. Supporto allimplementazione di strumenti e processi digitali finalizzati al monitoraggio economico-finanziario delle strutture del SSR. CIG dellaccordo 90305884F7 -  CIG derivato 9724260934.</t>
  </si>
  <si>
    <t>DETERMINA DIRIGENZIALE N. 2310 DEL 23/09/2024</t>
  </si>
  <si>
    <t>Affidamento diretto, ai sensi dell’art. 50, comma 1, lett. b), del D.Lgs. n. 36/2023, per l’acquisizione di un Programma di Servizi Professionali nell'ambito VCF – Virtual Cloud Foundation per le otto ASL, le due AOU (SS e CA) e l’ARNAS Brotzu, per la durata di 14 mesi. Operatore Economico Innovazione Tecnologica Euromedia S.r.l. – CIG B495CA2660</t>
  </si>
  <si>
    <t>DTD n. 3048 del 10/12/2024</t>
  </si>
  <si>
    <t>SC Sistemi Infoarmativi Sanitari</t>
  </si>
  <si>
    <t>Procedura negoziata senza pubblicazione di bando, ai sensi dell’art. 76, comma 2 lett. b) del D.Lgs. n. 36/2023, per la manutenzione e assistenza del sistema informativo degli screening oncologici, per la durata di 36 mesi, con opzione di rinnovo di ulteriori 24 mesi. Operatore Economico Service Life S.r.l. – Aggiudicazione – CIG B526B19859</t>
  </si>
  <si>
    <t>DTD n. 3224 del 30/12/2024</t>
  </si>
  <si>
    <t>SC Sistemi Informativi Amministrativi</t>
  </si>
  <si>
    <t>Decisione a contrarre e contestuale affidamento diretto, ai sensi dell’art. 50 co. 1 lett. b)
del D.lg. 36/2023, per la fornitura del servizio GOOGLE WORKSPACE BUSINESS STARTER - Ordine
Diretto d’Acquisto (O.d.A. n° 8137481). Affidatario: 8volante s.r.l. CIG B43DC25420</t>
  </si>
  <si>
    <t>N. 2889 DEL 22/11/2024</t>
  </si>
  <si>
    <t>Luca</t>
  </si>
  <si>
    <t>Procedura negoziata senza bando, ai sensi dell’art. 50 co. 1 lett. e) del D.lgs 36 del 2023 per l’affidamento del servizio a noleggio di n. 16 Cisco Catalyst 9800-L Wireless Controller_Copper Uplink, n. 16 SNTC-8X5XNBD Cisco Catalyst 9800-L Wireless Controller 12 mesi, n. 350 Cisco Catalyst 9115AX Series e n. 350 Wireless Cisco DNA On-Prem Essential, 3Y Term Lic con opzione di riscatto alla fine del rapporto contrattuale, da destinare alle Aziende Sanitarie: ASL2, ASL3, ASL4, ASL5, ASL6, ASL7, ASL8. CIG: B1C51860A0.   Autorizzazione a contrarre a seguito di indagine di mercato finalizzata all’individuazione degli operatori economici da invitare alla procedura.</t>
  </si>
  <si>
    <t>DTD 1355 del 22/05/2024</t>
  </si>
  <si>
    <t>Federica</t>
  </si>
  <si>
    <t>Affidamento diretto, ai sensi dell’art. 50, comma 1, lett. b), del D.lgs. 36/2023, mediante richiesta preventivo sulla piattaforma Net4Market, dei servizi di gestione delle identità digitali e sicurezza ICT di ARES Sardegna per un periodo massimo di 12 mesi, nelle more dell’adesione alla nuova iniziativa Consip AQ “Servizi di Sicurezza da Remoto, di Compliance e Controllo per le Pubbliche amministrazioni”   (ID 2296) – CIG B2212076AD – CUI S03990570925202400002</t>
  </si>
  <si>
    <t>DTD-1612-21-06-2024</t>
  </si>
  <si>
    <t>Procedura negoziata senza bando, ai sensi dell’art. 50 co. 1 lett. e) del D.lgs 36 del 2023 per l’affidamento del servizio di protezione DNS Cisco Umbrella Security Essential per 24 mesi per 8000 devices + supporto avanzato, installazione e formazione da destinare all’Azienda ARES e alle n. 8 Aziende ASL.   Autorizzazione a contrarre a seguito di indagine di mercato finalizzata all’individuazione degli operatori economici da invitare alla procedura.</t>
  </si>
  <si>
    <t>DTD 1687 del 28/06/2024</t>
  </si>
  <si>
    <t>Decisione a contrarre ai sensi dell’art. 17 co. 1 del D.Lgs n. 36/2023 per l’espletamento di una procedura negoziata senza bando, ai sensi dell’art. 76 co. 2 lett. b) del D.lgs n. 36/2023 per l’affidamento del servizio di manutenzione e assistenza per i sistemi LIS e sotto-moduli specialistici, ESB Picasso (locale e centrale), CDR Repository, Registry XDS, Anagrafica Centralizzata (People), Anatomy Pathology Information System (Armonia), suddivisi in 4 Lotti da destinare alle 8 AASSLL, all’AOU CA, all’AOU SS e all’ARNAS BROTZU per la durata di 18 mesi. Operatore Economico Service Life s.r.l.</t>
  </si>
  <si>
    <t>DTD 2448 del 09/10/2024</t>
  </si>
  <si>
    <t>PROCEDURA APERTA PER L’AFFIDAMENTO DEL SERVIZIO DI SUPPORTO TECNICO SISTEMISTICO PER DATA CENTER E INFRASTRUTTURA RETE DATI MULTI-LOTTO ATS SARDEGNA – AUTORIZZAZIONE A CONTRARRE</t>
  </si>
  <si>
    <t>Determinazione Dirigenziale n. 4236 del 28/08/2020</t>
  </si>
  <si>
    <t>Nicola</t>
  </si>
  <si>
    <t>Annullamento in autotutela della Determina Dirigenziale n. 2654 del 30/10/2024 e contestuale nuova autorizzazione a contrarre ai sensi dell’art. 17 co. 1 del D.Lgs n. 36/2023 per l’espletamento di una procedura negoziata senza bando, ai sensi dell’art. 76 co. 2 lett. b) del D.lgs n. 36/2023 per l’affidamento all’Operatore Economico GPI Spa del servizio di manutenzione e assistenza del sistema Trasfusionale Emonet, per la durata di 16 mesi per le ASL Sassari, Medio Campidano e Sulcis (Lotto 1) e 18 mesi per l’ AOU di Sassari (Lotto 2). CUI S03990570925202400043</t>
  </si>
  <si>
    <t>Determinazione Dirigenziale n. 2848 del 19/11/2024</t>
  </si>
  <si>
    <t>Decisione a contrarre ai sensi dell’art. 17 comma 1 del D.Lgs n. 36/2023 per l’espletamento di una procedura negoziata senza bando, ai sensi dell’art. 76 comma 2 lett. b) del D.lgs n. 36/2023 per l’affidamento del servizio di assistenza e manutenzione del Sistema Informativo Veterinario e del modulo per la gestione dei Servizi di Igiene degli Alimenti e della Nutrizione (SIAN), comprensivo delle licenze d’uso e delle attività accessorie di parametrizzazione, recupero dati, avvio e formazione, per le otto Aziende Socio Sanitarie Locali (ASL), gli uffici competenti della Direzione Generale della Sanità dell’Assessorato dell’Igiene e Sanità e dell’Assistenza Sociale e l’Istituto Zooprofilattico Sperimentale della Sardegna - per la durata di 36 mesi con opzione di rinnovo di ulteriori 24 mesi – CIG B478CA83AC.</t>
  </si>
  <si>
    <t>DTD n.2968 del 02/12/2024</t>
  </si>
  <si>
    <t>Michela</t>
  </si>
  <si>
    <t>Programmazione 2024-2026 – Intervento F03990570925202400017. Procedura negoziata senza bando ai sensi dell’art. 50, comma 1 lett. e) del D.lgs. 36/2023, per la fornitura di componentistica elettronica varia da destinare alle otto Aziende Socio Sanitarie Locali (ASL). Provvedimento di aggiudicazione. CIG: B287473B2D.</t>
  </si>
  <si>
    <t>la Determinazione Dirigenziale n. 1876 del 19/07/2024</t>
  </si>
  <si>
    <t>DIPARTIMENTO ICT</t>
  </si>
  <si>
    <t>Adesione alla Convenzione Consip “Apparecchiature Multifunzione 29 – noleggio”. Lotto 1. Fornitura n. 209 apparecchiature di fascia media monocromatiche, per le ASSL di Olbia, Nuoro, Lanusei, Oristano, Sanluri, Carbonia. Lotto 3. Fornitura n. 16 apparecchiature Multifunzione A3 a colori per gruppi di lavoro di medie e grandi dimensioni per le ASSL di Olbia, Nuoro, Lanusei, Oristano, Sanluri, Carbonia, nell’ambito della Programmazione di Beni e Servizi (Biennio 2019/2020) in Area ICT</t>
  </si>
  <si>
    <t>Determina n. 925 del 20.02.2020</t>
  </si>
  <si>
    <t>D.lgs. 50/2016</t>
  </si>
  <si>
    <t>Alessandra</t>
  </si>
  <si>
    <t>Adesione alla Convenzione Consip “Apparecchiature Multifunzione 31 – noleggio”. Lotto 1. Fornitura n. 37 apparecchiature di fascia media per le ASSL Olbia, Nuoro, Sanluri, nell’ambito della Programmazione di Beni e Servizi (Biennio 2019/2020) in Area ICT</t>
  </si>
  <si>
    <t>Determinazione n. 6357 del 09-12-2020</t>
  </si>
  <si>
    <t>S.C INFRASTRUTTURE, TECNOLOGIE DELL’INFORMAZIONE E DELLE COMUNICAZIONI</t>
  </si>
  <si>
    <t>Adesione alla Convenzione Consip “Licenze Software multibrand Edizione 2 - Lotto 5”. Fornitura n. 10 licenze VMwhere vSphere 6 Standard for 1 processor, inclusi 3 anni di manutenzione, per i sistemi delle diverse ASSL della ATS Sardegna. CIG derivato ZDA2B93476</t>
  </si>
  <si>
    <t>Determinazione n. 381 del 24.01.2020</t>
  </si>
  <si>
    <t>Adesione alla Convenzione Consip “Apparecchiature Multifunzione 32 – noleggio”. Lotto 4. Fornitura n. 106 apparecchiature di fascia media per le ASSL Nuoro, Oristano, Carbonia, nell’ambito della Programmazione di Beni e Servizi (Biennio 2019/2020) in Area ICT</t>
  </si>
  <si>
    <t>Determinazione n. 4666 del 12-08-2021</t>
  </si>
  <si>
    <r>
      <t xml:space="preserve">Programmazione acquisizione di Beni e Servizi (biennio 20222023) in Area ICT di cui alla Deliberazione del direttore Generale n. 134 del 13/07/2022 - Adesione alla convenzione quadro "Noleggio apparecchiature a ridotto impatto ambientale", Lotto 2, </t>
    </r>
    <r>
      <rPr>
        <u/>
        <sz val="11"/>
        <color theme="1"/>
        <rFont val="Calibri"/>
        <family val="2"/>
        <scheme val="minor"/>
      </rPr>
      <t>Sardegna Cat</t>
    </r>
    <r>
      <rPr>
        <sz val="11"/>
        <color theme="1"/>
        <rFont val="Calibri"/>
        <family val="2"/>
        <scheme val="minor"/>
      </rPr>
      <t xml:space="preserve"> (CIG Master 81132683C)-Aggiudicatario Copier Service Srl</t>
    </r>
  </si>
  <si>
    <t>DETERMINA DIRIGENZIALE N. 3305 DEL 04-11-2022</t>
  </si>
  <si>
    <t>SC INFRASTRUTTURE E RETI DATI</t>
  </si>
  <si>
    <t>Procedura negoziata senza bando, ai sensi dell’art. 50 co. 1 lett. e) del D.lgs 36 del 2023 per l’affidamento del Servizio di Manutenzione Rete Dati Passiva, su n. 2 Lotti ad aggiudicazione separata, da destinare alle ASL Olbia, Nuoro, Cagliari e ARES, tramite la piattaforma Net4Market. CIG Lotto 1 (ASL Cagliari, ARES): B151AA4810; CIG Lotto 2 (ASL Gallura, ASL Nuoro): B151AA373D. Autorizzazione a contrarre a seguito di indagine di mercato finalizzata all’individuazione degli operatori economici da invitare alla procedura</t>
  </si>
  <si>
    <t>Determinazione-Dirigenziale-n-1126-del-23-04-2024</t>
  </si>
  <si>
    <t>D. Lgs. n. 36/2023</t>
  </si>
  <si>
    <t>Procedura negoziata senza bando, ai sensi dell’art. 50 co. 1 lett. e) del D.lgs 36 del 2023 per l’affidamento del Servizio di Supporto Sistema di backup Commvault, da destinare alle ASL Sassari, Olbia, Nuoro, Ogliastra, Oristano, Medio Campidano, Sulcis, Cagliari e ARES, tramite la piattaforma Net4Market. CIG B14436EF0C Autorizzazione a contrarre a seguito di indagine di mercato finalizzata all’individuazione degli operatori economici da invitare alla procedura</t>
  </si>
  <si>
    <t>Determinazione-Dirigenziale-n-1125-del-23-04-2024</t>
  </si>
  <si>
    <t>Da accantonare per personale Bilancio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</si>
</sst>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43" formatCode="_-* #,##0.00\ _€_-;\-* #,##0.00\ _€_-;_-* &quot;-&quot;??\ _€_-;_-@_-"/>
    <numFmt numFmtId="164" formatCode="0.000"/>
    <numFmt numFmtId="165" formatCode="#,##0.00\ &quot;€&quot;"/>
  </numFmts>
  <fonts count="1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sz val="10"/>
      <color rgb="FF00000A"/>
      <name val="Arial"/>
      <family val="2"/>
    </font>
    <font>
      <sz val="11"/>
      <name val="Calibri"/>
      <family val="2"/>
      <scheme val="minor"/>
    </font>
    <font>
      <sz val="11"/>
      <color theme="9"/>
      <name val="Calibri"/>
      <family val="2"/>
      <scheme val="minor"/>
    </font>
    <font>
      <sz val="11"/>
      <color rgb="FF0070C0"/>
      <name val="Calibri"/>
      <family val="2"/>
      <scheme val="minor"/>
    </font>
    <font>
      <u/>
      <sz val="11"/>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6"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03">
    <xf numFmtId="0" fontId="0" fillId="0" borderId="0" xfId="0"/>
    <xf numFmtId="0" fontId="3" fillId="2" borderId="1" xfId="0" applyFont="1" applyFill="1" applyBorder="1" applyAlignment="1">
      <alignment vertical="top" wrapText="1"/>
    </xf>
    <xf numFmtId="0" fontId="0" fillId="2" borderId="1" xfId="0" applyFont="1" applyFill="1" applyBorder="1" applyAlignment="1">
      <alignment vertical="top" wrapText="1"/>
    </xf>
    <xf numFmtId="0" fontId="4" fillId="2" borderId="1" xfId="0" applyFont="1" applyFill="1" applyBorder="1" applyAlignment="1">
      <alignment vertical="top" wrapText="1"/>
    </xf>
    <xf numFmtId="0" fontId="4" fillId="0" borderId="1" xfId="0" applyFont="1" applyFill="1" applyBorder="1" applyAlignment="1">
      <alignment vertical="top" wrapText="1"/>
    </xf>
    <xf numFmtId="0" fontId="3" fillId="4" borderId="1" xfId="0" applyFont="1" applyFill="1" applyBorder="1" applyAlignment="1">
      <alignment vertical="top" wrapText="1"/>
    </xf>
    <xf numFmtId="0" fontId="3" fillId="0" borderId="1" xfId="0" applyFont="1" applyFill="1" applyBorder="1" applyAlignment="1">
      <alignment vertical="top" wrapText="1"/>
    </xf>
    <xf numFmtId="0" fontId="0" fillId="4" borderId="1" xfId="0" applyFill="1" applyBorder="1"/>
    <xf numFmtId="0" fontId="0" fillId="4" borderId="1" xfId="0" applyFill="1" applyBorder="1" applyAlignment="1">
      <alignment vertical="center" wrapText="1"/>
    </xf>
    <xf numFmtId="0" fontId="0" fillId="4" borderId="1" xfId="0" applyFill="1" applyBorder="1" applyAlignment="1">
      <alignment vertical="center"/>
    </xf>
    <xf numFmtId="4" fontId="0" fillId="3" borderId="1" xfId="0" applyNumberFormat="1" applyFill="1" applyBorder="1" applyAlignment="1">
      <alignment vertical="center"/>
    </xf>
    <xf numFmtId="0" fontId="0" fillId="0" borderId="1" xfId="0" applyFill="1" applyBorder="1" applyAlignment="1">
      <alignment vertical="center"/>
    </xf>
    <xf numFmtId="0" fontId="0" fillId="4" borderId="1" xfId="0" applyFill="1" applyBorder="1" applyAlignment="1">
      <alignment wrapText="1"/>
    </xf>
    <xf numFmtId="0" fontId="0" fillId="4" borderId="1" xfId="0" applyFill="1" applyBorder="1" applyAlignment="1"/>
    <xf numFmtId="0" fontId="0" fillId="0" borderId="1" xfId="0" applyFill="1" applyBorder="1" applyAlignment="1"/>
    <xf numFmtId="44" fontId="0" fillId="4" borderId="1" xfId="0" applyNumberFormat="1" applyFill="1" applyBorder="1" applyAlignment="1">
      <alignment vertical="center"/>
    </xf>
    <xf numFmtId="0" fontId="0" fillId="4" borderId="1" xfId="0" applyNumberFormat="1" applyFill="1" applyBorder="1"/>
    <xf numFmtId="4" fontId="0" fillId="0" borderId="1" xfId="0" applyNumberFormat="1" applyFill="1" applyBorder="1"/>
    <xf numFmtId="4" fontId="0" fillId="4" borderId="1" xfId="0" applyNumberFormat="1" applyFill="1" applyBorder="1"/>
    <xf numFmtId="44" fontId="0" fillId="4" borderId="1" xfId="0" applyNumberFormat="1" applyFill="1" applyBorder="1"/>
    <xf numFmtId="0" fontId="5" fillId="4" borderId="1" xfId="0" applyFont="1" applyFill="1" applyBorder="1" applyAlignment="1">
      <alignment wrapText="1"/>
    </xf>
    <xf numFmtId="0" fontId="0" fillId="0" borderId="1" xfId="0" applyFill="1" applyBorder="1"/>
    <xf numFmtId="43" fontId="0" fillId="4" borderId="1" xfId="1" applyFont="1" applyFill="1" applyBorder="1"/>
    <xf numFmtId="43" fontId="0" fillId="0" borderId="1" xfId="1" applyFont="1" applyFill="1" applyBorder="1" applyAlignment="1">
      <alignment vertical="center"/>
    </xf>
    <xf numFmtId="4" fontId="0" fillId="0" borderId="1" xfId="0" applyNumberFormat="1" applyFill="1" applyBorder="1" applyAlignment="1">
      <alignment vertical="center"/>
    </xf>
    <xf numFmtId="43" fontId="0" fillId="0" borderId="1" xfId="1" applyFont="1" applyFill="1" applyBorder="1"/>
    <xf numFmtId="0" fontId="0" fillId="5" borderId="1" xfId="0" applyFill="1" applyBorder="1"/>
    <xf numFmtId="0" fontId="0" fillId="5" borderId="1" xfId="0" applyFill="1" applyBorder="1" applyAlignment="1">
      <alignment wrapText="1"/>
    </xf>
    <xf numFmtId="164" fontId="0" fillId="0" borderId="1" xfId="0" applyNumberFormat="1" applyFill="1" applyBorder="1"/>
    <xf numFmtId="0" fontId="2" fillId="4" borderId="1" xfId="0" applyFont="1" applyFill="1" applyBorder="1"/>
    <xf numFmtId="0" fontId="6" fillId="4" borderId="1" xfId="0" applyFont="1" applyFill="1" applyBorder="1"/>
    <xf numFmtId="0" fontId="7" fillId="4" borderId="1" xfId="0" applyFont="1" applyFill="1" applyBorder="1" applyAlignment="1">
      <alignment wrapText="1"/>
    </xf>
    <xf numFmtId="0" fontId="0" fillId="4" borderId="1" xfId="0" applyFill="1" applyBorder="1" applyAlignment="1">
      <alignment horizontal="center" vertical="center"/>
    </xf>
    <xf numFmtId="165" fontId="0" fillId="0" borderId="1" xfId="0" applyNumberFormat="1" applyFill="1" applyBorder="1"/>
    <xf numFmtId="165" fontId="0" fillId="4" borderId="1" xfId="0" applyNumberFormat="1" applyFill="1" applyBorder="1"/>
    <xf numFmtId="44" fontId="0" fillId="0" borderId="1" xfId="0" applyNumberFormat="1" applyFill="1" applyBorder="1"/>
    <xf numFmtId="0" fontId="0" fillId="4" borderId="1" xfId="0" applyFill="1" applyBorder="1" applyAlignment="1">
      <alignment horizontal="right"/>
    </xf>
    <xf numFmtId="2" fontId="0" fillId="4" borderId="1" xfId="2" applyNumberFormat="1" applyFont="1" applyFill="1" applyBorder="1"/>
    <xf numFmtId="2" fontId="0" fillId="4" borderId="1" xfId="0" applyNumberFormat="1" applyFill="1" applyBorder="1"/>
    <xf numFmtId="2" fontId="6" fillId="4" borderId="1" xfId="0" applyNumberFormat="1" applyFont="1" applyFill="1" applyBorder="1"/>
    <xf numFmtId="2" fontId="0" fillId="4" borderId="1" xfId="3" applyNumberFormat="1" applyFont="1" applyFill="1" applyBorder="1"/>
    <xf numFmtId="165" fontId="6" fillId="0" borderId="1" xfId="0" applyNumberFormat="1" applyFont="1" applyFill="1" applyBorder="1"/>
    <xf numFmtId="0" fontId="4" fillId="6" borderId="1" xfId="0" applyFont="1" applyFill="1" applyBorder="1" applyAlignment="1">
      <alignment vertical="top" wrapText="1"/>
    </xf>
    <xf numFmtId="0" fontId="3" fillId="6" borderId="1" xfId="0" applyFont="1" applyFill="1" applyBorder="1" applyAlignment="1">
      <alignment vertical="top" wrapText="1"/>
    </xf>
    <xf numFmtId="0" fontId="0" fillId="6" borderId="1" xfId="0" applyFill="1" applyBorder="1" applyAlignment="1">
      <alignment vertical="center"/>
    </xf>
    <xf numFmtId="43" fontId="0" fillId="6" borderId="1" xfId="1" applyFont="1" applyFill="1" applyBorder="1" applyAlignment="1">
      <alignment vertical="center"/>
    </xf>
    <xf numFmtId="0" fontId="0" fillId="6" borderId="1" xfId="0" applyFill="1" applyBorder="1"/>
    <xf numFmtId="43" fontId="2" fillId="6" borderId="1" xfId="1" applyFont="1" applyFill="1" applyBorder="1" applyAlignment="1">
      <alignment vertical="center"/>
    </xf>
    <xf numFmtId="44" fontId="0" fillId="6" borderId="1" xfId="0" applyNumberFormat="1" applyFill="1" applyBorder="1" applyAlignment="1">
      <alignment vertical="center"/>
    </xf>
    <xf numFmtId="4" fontId="3" fillId="6" borderId="1" xfId="0" applyNumberFormat="1" applyFont="1" applyFill="1" applyBorder="1"/>
    <xf numFmtId="44" fontId="0" fillId="0" borderId="1" xfId="0" applyNumberFormat="1" applyFill="1" applyBorder="1" applyAlignment="1"/>
    <xf numFmtId="43" fontId="0" fillId="0" borderId="1" xfId="1" applyFont="1" applyFill="1" applyBorder="1" applyAlignment="1"/>
    <xf numFmtId="43" fontId="6" fillId="0" borderId="1" xfId="1" applyFont="1" applyFill="1" applyBorder="1"/>
    <xf numFmtId="4" fontId="0" fillId="6" borderId="1" xfId="0" applyNumberFormat="1" applyFill="1" applyBorder="1" applyAlignment="1">
      <alignment vertical="center"/>
    </xf>
    <xf numFmtId="0" fontId="0" fillId="6" borderId="1" xfId="0" applyFill="1" applyBorder="1" applyAlignment="1"/>
    <xf numFmtId="4" fontId="0" fillId="6" borderId="1" xfId="0" applyNumberFormat="1" applyFill="1" applyBorder="1"/>
    <xf numFmtId="43" fontId="0" fillId="6" borderId="1" xfId="1" applyFont="1" applyFill="1" applyBorder="1"/>
    <xf numFmtId="0" fontId="2" fillId="6" borderId="1" xfId="0" applyFont="1" applyFill="1" applyBorder="1"/>
    <xf numFmtId="165" fontId="6" fillId="6" borderId="1" xfId="0" applyNumberFormat="1" applyFont="1" applyFill="1" applyBorder="1"/>
    <xf numFmtId="165" fontId="0" fillId="6" borderId="1" xfId="0" applyNumberFormat="1" applyFill="1" applyBorder="1"/>
    <xf numFmtId="4" fontId="2" fillId="6" borderId="1" xfId="0" applyNumberFormat="1" applyFont="1" applyFill="1" applyBorder="1" applyAlignment="1">
      <alignment vertical="center"/>
    </xf>
    <xf numFmtId="43" fontId="2" fillId="0" borderId="1" xfId="1" applyFont="1" applyFill="1" applyBorder="1"/>
    <xf numFmtId="0" fontId="0" fillId="0" borderId="1" xfId="0" applyFill="1" applyBorder="1" applyAlignment="1">
      <alignment wrapText="1"/>
    </xf>
    <xf numFmtId="0" fontId="6" fillId="0" borderId="1" xfId="0" applyFont="1" applyFill="1" applyBorder="1"/>
    <xf numFmtId="0" fontId="6" fillId="0" borderId="1" xfId="0" applyFont="1" applyFill="1" applyBorder="1" applyAlignment="1">
      <alignment wrapText="1"/>
    </xf>
    <xf numFmtId="0" fontId="6" fillId="0" borderId="1" xfId="0" applyFont="1" applyFill="1" applyBorder="1" applyAlignment="1">
      <alignment horizontal="center" vertical="center"/>
    </xf>
    <xf numFmtId="1" fontId="6" fillId="0" borderId="1" xfId="0" applyNumberFormat="1" applyFont="1" applyFill="1" applyBorder="1"/>
    <xf numFmtId="0" fontId="0" fillId="0" borderId="1" xfId="0" applyFill="1" applyBorder="1" applyAlignment="1">
      <alignment horizontal="center" vertical="center"/>
    </xf>
    <xf numFmtId="0" fontId="0" fillId="0" borderId="1" xfId="0" applyFill="1" applyBorder="1" applyAlignment="1">
      <alignment vertical="center" wrapText="1"/>
    </xf>
    <xf numFmtId="0" fontId="3" fillId="0" borderId="1" xfId="0" applyFont="1" applyBorder="1"/>
    <xf numFmtId="0" fontId="3" fillId="0" borderId="1" xfId="0" applyFont="1" applyBorder="1" applyAlignment="1">
      <alignment wrapText="1"/>
    </xf>
    <xf numFmtId="43" fontId="0" fillId="0" borderId="1" xfId="1" applyFont="1" applyBorder="1"/>
    <xf numFmtId="0" fontId="0" fillId="0" borderId="1" xfId="0" applyBorder="1"/>
    <xf numFmtId="43" fontId="0" fillId="0" borderId="1" xfId="0" applyNumberFormat="1" applyBorder="1"/>
    <xf numFmtId="43" fontId="3" fillId="0" borderId="1" xfId="0" applyNumberFormat="1" applyFont="1" applyBorder="1"/>
    <xf numFmtId="0" fontId="3" fillId="7" borderId="1" xfId="0" applyFont="1" applyFill="1" applyBorder="1" applyAlignment="1">
      <alignment vertical="top" wrapText="1"/>
    </xf>
    <xf numFmtId="0" fontId="0" fillId="7" borderId="1" xfId="0" applyFont="1" applyFill="1" applyBorder="1" applyAlignment="1">
      <alignment vertical="top" wrapText="1"/>
    </xf>
    <xf numFmtId="0" fontId="4" fillId="7" borderId="1" xfId="0" applyFont="1" applyFill="1" applyBorder="1" applyAlignment="1">
      <alignment vertical="top" wrapText="1"/>
    </xf>
    <xf numFmtId="0" fontId="4" fillId="8" borderId="1" xfId="0" applyFont="1" applyFill="1" applyBorder="1" applyAlignment="1">
      <alignment vertical="top" wrapText="1"/>
    </xf>
    <xf numFmtId="0" fontId="4" fillId="0" borderId="0" xfId="0" applyFont="1" applyAlignment="1">
      <alignment vertical="top" wrapText="1"/>
    </xf>
    <xf numFmtId="0" fontId="3" fillId="8" borderId="1" xfId="0" applyFont="1" applyFill="1" applyBorder="1" applyAlignment="1">
      <alignment vertical="top" wrapText="1"/>
    </xf>
    <xf numFmtId="0" fontId="3" fillId="0" borderId="0" xfId="0" applyFont="1" applyAlignment="1">
      <alignment vertical="top" wrapText="1"/>
    </xf>
    <xf numFmtId="4" fontId="0" fillId="0" borderId="1" xfId="0" applyNumberFormat="1" applyFill="1" applyBorder="1" applyAlignment="1">
      <alignment wrapText="1"/>
    </xf>
    <xf numFmtId="4" fontId="0" fillId="8" borderId="1" xfId="0" applyNumberFormat="1" applyFill="1" applyBorder="1" applyAlignment="1">
      <alignment wrapText="1"/>
    </xf>
    <xf numFmtId="4" fontId="2" fillId="8" borderId="1" xfId="0" applyNumberFormat="1" applyFont="1" applyFill="1" applyBorder="1" applyAlignment="1">
      <alignment wrapText="1"/>
    </xf>
    <xf numFmtId="4" fontId="2" fillId="0" borderId="1" xfId="0" applyNumberFormat="1" applyFont="1" applyFill="1" applyBorder="1" applyAlignment="1">
      <alignment wrapText="1"/>
    </xf>
    <xf numFmtId="9" fontId="0" fillId="0" borderId="1" xfId="0" applyNumberFormat="1" applyFill="1" applyBorder="1" applyAlignment="1">
      <alignment wrapText="1"/>
    </xf>
    <xf numFmtId="0" fontId="0" fillId="0" borderId="0" xfId="0" applyFill="1" applyAlignment="1">
      <alignment wrapText="1"/>
    </xf>
    <xf numFmtId="4" fontId="8" fillId="8" borderId="1" xfId="0" applyNumberFormat="1" applyFont="1" applyFill="1" applyBorder="1" applyAlignment="1">
      <alignment wrapText="1"/>
    </xf>
    <xf numFmtId="4" fontId="8" fillId="0" borderId="1" xfId="0" applyNumberFormat="1" applyFont="1" applyFill="1" applyBorder="1" applyAlignment="1">
      <alignment wrapText="1"/>
    </xf>
    <xf numFmtId="0" fontId="8" fillId="0" borderId="1" xfId="0" applyFont="1" applyFill="1" applyBorder="1" applyAlignment="1">
      <alignment wrapText="1"/>
    </xf>
    <xf numFmtId="2" fontId="0" fillId="0" borderId="1" xfId="0" applyNumberFormat="1" applyFill="1" applyBorder="1" applyAlignment="1">
      <alignment wrapText="1"/>
    </xf>
    <xf numFmtId="2" fontId="8" fillId="0" borderId="1" xfId="0" applyNumberFormat="1" applyFont="1" applyFill="1" applyBorder="1" applyAlignment="1">
      <alignment wrapText="1"/>
    </xf>
    <xf numFmtId="43" fontId="8" fillId="0" borderId="1" xfId="1" applyFont="1" applyFill="1" applyBorder="1" applyAlignment="1">
      <alignment wrapText="1"/>
    </xf>
    <xf numFmtId="43" fontId="0" fillId="0" borderId="1" xfId="1" applyFont="1" applyFill="1" applyBorder="1" applyAlignment="1">
      <alignment wrapText="1"/>
    </xf>
    <xf numFmtId="4" fontId="6" fillId="0" borderId="1" xfId="0" applyNumberFormat="1" applyFont="1" applyFill="1" applyBorder="1" applyAlignment="1">
      <alignment wrapText="1"/>
    </xf>
    <xf numFmtId="44" fontId="0" fillId="0" borderId="0" xfId="0" applyNumberFormat="1"/>
    <xf numFmtId="44" fontId="0" fillId="8" borderId="0" xfId="0" applyNumberFormat="1" applyFill="1"/>
    <xf numFmtId="43" fontId="0" fillId="0" borderId="0" xfId="1" applyFont="1"/>
    <xf numFmtId="0" fontId="0" fillId="8" borderId="0" xfId="0" applyFill="1"/>
    <xf numFmtId="44" fontId="3" fillId="8" borderId="0" xfId="0" applyNumberFormat="1" applyFont="1" applyFill="1"/>
    <xf numFmtId="43" fontId="3" fillId="0" borderId="0" xfId="1" applyFont="1"/>
    <xf numFmtId="0" fontId="3" fillId="0" borderId="0" xfId="0" applyFont="1"/>
  </cellXfs>
  <cellStyles count="4">
    <cellStyle name="Migliaia" xfId="1" builtinId="3"/>
    <cellStyle name="Migliaia 3" xfId="3"/>
    <cellStyle name="Normale" xfId="0" builtinId="0"/>
    <cellStyle name="Valuta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495300</xdr:rowOff>
    </xdr:from>
    <xdr:to>
      <xdr:col>0</xdr:col>
      <xdr:colOff>923925</xdr:colOff>
      <xdr:row>0</xdr:row>
      <xdr:rowOff>885825</xdr:rowOff>
    </xdr:to>
    <xdr:sp macro="" textlink="">
      <xdr:nvSpPr>
        <xdr:cNvPr id="2" name="Freccia a destra 1"/>
        <xdr:cNvSpPr/>
      </xdr:nvSpPr>
      <xdr:spPr>
        <a:xfrm>
          <a:off x="57150" y="495300"/>
          <a:ext cx="866775" cy="390525"/>
        </a:xfrm>
        <a:prstGeom prst="right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495300</xdr:rowOff>
    </xdr:from>
    <xdr:to>
      <xdr:col>0</xdr:col>
      <xdr:colOff>923925</xdr:colOff>
      <xdr:row>0</xdr:row>
      <xdr:rowOff>885825</xdr:rowOff>
    </xdr:to>
    <xdr:sp macro="" textlink="">
      <xdr:nvSpPr>
        <xdr:cNvPr id="2" name="Freccia a destra 1"/>
        <xdr:cNvSpPr/>
      </xdr:nvSpPr>
      <xdr:spPr>
        <a:xfrm>
          <a:off x="57150" y="495300"/>
          <a:ext cx="866775" cy="390525"/>
        </a:xfrm>
        <a:prstGeom prst="right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856261mura/Documents/Documenti%20-Valeria/SC%20BILANCIO/2024/Incentivi%20Tecnici/Incentivi%20da%20accantonare%20in%20bilancio%202024/quantific%20incentivi%20tecnici%20definitivo%20acquisti%20calcoli%20Valer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06867/Desktop/QUANTIFICAZIONE%20INCENTIVI%20NON%20PAGATI/quantificazione%20incentivi%20tecnici%20non%20pagati%20ai%20fini%20dell'accontonamento%20(Malvina%20Perr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53390paderas/Desktop/INCENTIVI/INCENTIVI%20PER%20FUNZIONI%20TECNICHE/REGOLAMENTO%20ARES/RICOGNIZIONE%20INCENTIVI/2026/parziali/quantificazione%20incentivi%20tecnici%20non%20pagati%20ai%20fini%20dell'accontonamento_Federic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53390paderas/Desktop/INCENTIVI/INCENTIVI%20PER%20FUNZIONI%20TECNICHE/REGOLAMENTO%20ARES/RICOGNIZIONE%20INCENTIVI/2026/parziali/quantificazione%20incentivi%20tecnici%20non%20pagati%20ai%20fini%20dell'accontonamento_Michela%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53390paderas/Desktop/INCENTIVI/INCENTIVI%20PER%20FUNZIONI%20TECNICHE/REGOLAMENTO%20ARES/RICOGNIZIONE%20INCENTIVI/2026/parziali/quantificazione%20incentivi%20tecnici%20non%20pagati%20ai%20fini%20dell'accontonamento_Nicola%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53390paderas/Desktop/INCENTIVI/INCENTIVI%20PER%20FUNZIONI%20TECNICHE/REGOLAMENTO%20ARES/RICOGNIZIONE%20INCENTIVI/2026/parziali/quantificazione%20incentivi%20tecnici%20non%20pagati%20ai%20fini%20dell'accontonamento_Luc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53390paderas/Desktop/INCENTIVI/INCENTIVI%20PER%20FUNZIONI%20TECNICHE/REGOLAMENTO%20ARES/RICOGNIZIONE%20INCENTIVI/2026/parziali/quantificazione%20incentivi%20tecnici%20non%20pagati%20ai%20fini%20dell'accontonamento_Daniel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53390paderas/Desktop/INCENTIVI/INCENTIVI%20PER%20FUNZIONI%20TECNICHE/REGOLAMENTO%20ARES/RICOGNIZIONE%20INCENTIVI/2026/parziali/QUALIFICAZIONE%20INCENTIVI%20TECNICI_Tiziana%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856261mura/Documents/Documenti%20-Valeria/SC%20BILANCIO/2024/Incentivi%20Tecnici/quantificazione%20incentivi%20tecnici%20non%20pagati%20ai%20fini%20dell'accontonamento_2024%20Dipart%20I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cognizione"/>
      <sheetName val="Foglio3"/>
      <sheetName val="Foglio1"/>
      <sheetName val="Foglio2"/>
      <sheetName val="Riepilogo"/>
      <sheetName val="Valeria"/>
      <sheetName val="Valeria (2)"/>
      <sheetName val="Foglio4"/>
      <sheetName val="Foglio5"/>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cognizione"/>
      <sheetName val="Foglio2"/>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cognizione"/>
      <sheetName val="Foglio2"/>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cognizione"/>
      <sheetName val="Foglio2"/>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cognizione"/>
      <sheetName val="Foglio2"/>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cognizione"/>
      <sheetName val="Foglio1"/>
      <sheetName val="Foglio2"/>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cognizione"/>
      <sheetName val="Foglio2"/>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cognizione"/>
      <sheetName val="Foglio2"/>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cognizione"/>
      <sheetName val="Foglio2"/>
    </sheetNames>
    <sheetDataSet>
      <sheetData sheetId="0"/>
      <sheetData sheetId="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N234"/>
  <sheetViews>
    <sheetView tabSelected="1" topLeftCell="X1" workbookViewId="0">
      <pane ySplit="1" topLeftCell="A227" activePane="bottomLeft" state="frozen"/>
      <selection activeCell="I1" sqref="I1"/>
      <selection pane="bottomLeft" activeCell="AN227" sqref="AN227"/>
    </sheetView>
  </sheetViews>
  <sheetFormatPr defaultColWidth="14.85546875" defaultRowHeight="15" x14ac:dyDescent="0.25"/>
  <cols>
    <col min="1" max="1" width="14.85546875" style="7"/>
    <col min="2" max="2" width="14.85546875" style="12"/>
    <col min="3" max="3" width="30.5703125" style="12" customWidth="1"/>
    <col min="4" max="4" width="14.85546875" style="7"/>
    <col min="5" max="6" width="14.85546875" style="12"/>
    <col min="7" max="9" width="14.85546875" style="7"/>
    <col min="10" max="10" width="31.5703125" style="21" bestFit="1" customWidth="1"/>
    <col min="11" max="11" width="30.140625" style="21" bestFit="1" customWidth="1"/>
    <col min="12" max="12" width="28" style="21" bestFit="1" customWidth="1"/>
    <col min="13" max="13" width="28" style="46" customWidth="1"/>
    <col min="14" max="15" width="14.85546875" style="21"/>
    <col min="16" max="16" width="14.85546875" style="46"/>
    <col min="17" max="17" width="14.85546875" style="7"/>
    <col min="18" max="18" width="14.85546875" style="21"/>
    <col min="19" max="20" width="14.85546875" style="7"/>
    <col min="21" max="24" width="14.85546875" style="21"/>
    <col min="25" max="25" width="18" style="21" customWidth="1"/>
    <col min="26" max="26" width="18" style="46" customWidth="1"/>
    <col min="27" max="27" width="18" style="7" customWidth="1"/>
    <col min="28" max="16384" width="14.85546875" style="7"/>
  </cols>
  <sheetData>
    <row r="1" spans="1:39" s="3" customFormat="1" ht="176.25" customHeight="1" x14ac:dyDescent="0.25">
      <c r="A1" s="1" t="s">
        <v>0</v>
      </c>
      <c r="B1" s="2" t="s">
        <v>1</v>
      </c>
      <c r="C1" s="3" t="s">
        <v>2</v>
      </c>
      <c r="D1" s="3" t="s">
        <v>3</v>
      </c>
      <c r="E1" s="3" t="s">
        <v>4</v>
      </c>
      <c r="F1" s="3" t="s">
        <v>5</v>
      </c>
      <c r="G1" s="3" t="s">
        <v>6</v>
      </c>
      <c r="H1" s="3" t="s">
        <v>7</v>
      </c>
      <c r="I1" s="3" t="s">
        <v>8</v>
      </c>
      <c r="J1" s="4" t="s">
        <v>9</v>
      </c>
      <c r="K1" s="4" t="s">
        <v>10</v>
      </c>
      <c r="L1" s="4" t="s">
        <v>11</v>
      </c>
      <c r="M1" s="42"/>
      <c r="N1" s="4" t="s">
        <v>12</v>
      </c>
      <c r="O1" s="4" t="s">
        <v>13</v>
      </c>
      <c r="P1" s="42" t="s">
        <v>14</v>
      </c>
      <c r="Q1" s="3" t="s">
        <v>15</v>
      </c>
      <c r="R1" s="4" t="s">
        <v>16</v>
      </c>
      <c r="S1" s="3" t="s">
        <v>17</v>
      </c>
      <c r="T1" s="3" t="s">
        <v>18</v>
      </c>
      <c r="U1" s="4" t="s">
        <v>19</v>
      </c>
      <c r="V1" s="4" t="s">
        <v>20</v>
      </c>
      <c r="W1" s="4" t="s">
        <v>21</v>
      </c>
      <c r="X1" s="4"/>
      <c r="Y1" s="4"/>
      <c r="Z1" s="42"/>
      <c r="AA1" s="3" t="s">
        <v>22</v>
      </c>
      <c r="AB1" s="3" t="s">
        <v>23</v>
      </c>
      <c r="AC1" s="3" t="s">
        <v>24</v>
      </c>
      <c r="AD1" s="3" t="s">
        <v>25</v>
      </c>
      <c r="AE1" s="3" t="s">
        <v>26</v>
      </c>
      <c r="AF1" s="3" t="s">
        <v>27</v>
      </c>
      <c r="AG1" s="3" t="s">
        <v>28</v>
      </c>
      <c r="AH1" s="3" t="s">
        <v>29</v>
      </c>
      <c r="AI1" s="3" t="s">
        <v>30</v>
      </c>
      <c r="AJ1" s="3" t="s">
        <v>31</v>
      </c>
      <c r="AK1" s="3" t="s">
        <v>32</v>
      </c>
      <c r="AL1" s="3" t="s">
        <v>33</v>
      </c>
      <c r="AM1" s="3" t="s">
        <v>34</v>
      </c>
    </row>
    <row r="2" spans="1:39" s="5" customFormat="1" ht="75" x14ac:dyDescent="0.25">
      <c r="B2" s="5" t="s">
        <v>35</v>
      </c>
      <c r="C2" s="5" t="s">
        <v>36</v>
      </c>
      <c r="D2" s="5" t="s">
        <v>37</v>
      </c>
      <c r="E2" s="5" t="s">
        <v>38</v>
      </c>
      <c r="F2" s="5" t="s">
        <v>39</v>
      </c>
      <c r="G2" s="5" t="s">
        <v>40</v>
      </c>
      <c r="H2" s="5" t="s">
        <v>41</v>
      </c>
      <c r="I2" s="5" t="s">
        <v>42</v>
      </c>
      <c r="J2" s="6" t="s">
        <v>43</v>
      </c>
      <c r="K2" s="6" t="s">
        <v>44</v>
      </c>
      <c r="L2" s="6" t="s">
        <v>45</v>
      </c>
      <c r="M2" s="43" t="s">
        <v>46</v>
      </c>
      <c r="N2" s="6" t="s">
        <v>47</v>
      </c>
      <c r="O2" s="6" t="s">
        <v>48</v>
      </c>
      <c r="P2" s="43" t="s">
        <v>49</v>
      </c>
      <c r="Q2" s="5" t="s">
        <v>50</v>
      </c>
      <c r="R2" s="6" t="s">
        <v>51</v>
      </c>
      <c r="S2" s="5" t="s">
        <v>52</v>
      </c>
      <c r="T2" s="5" t="s">
        <v>53</v>
      </c>
      <c r="U2" s="6" t="s">
        <v>54</v>
      </c>
      <c r="V2" s="6" t="s">
        <v>55</v>
      </c>
      <c r="W2" s="6" t="s">
        <v>56</v>
      </c>
      <c r="X2" s="6" t="s">
        <v>57</v>
      </c>
      <c r="Y2" s="6" t="s">
        <v>544</v>
      </c>
      <c r="Z2" s="43" t="s">
        <v>547</v>
      </c>
      <c r="AA2" s="5" t="s">
        <v>58</v>
      </c>
      <c r="AB2" s="5" t="s">
        <v>59</v>
      </c>
      <c r="AC2" s="5" t="s">
        <v>60</v>
      </c>
      <c r="AD2" s="5" t="s">
        <v>61</v>
      </c>
      <c r="AE2" s="5" t="s">
        <v>62</v>
      </c>
      <c r="AF2" s="5" t="s">
        <v>63</v>
      </c>
      <c r="AG2" s="5" t="s">
        <v>64</v>
      </c>
      <c r="AH2" s="5" t="s">
        <v>65</v>
      </c>
      <c r="AI2" s="5" t="s">
        <v>66</v>
      </c>
      <c r="AJ2" s="5" t="s">
        <v>67</v>
      </c>
      <c r="AK2" s="5" t="s">
        <v>68</v>
      </c>
      <c r="AL2" s="5" t="s">
        <v>69</v>
      </c>
      <c r="AM2" s="5" t="s">
        <v>70</v>
      </c>
    </row>
    <row r="3" spans="1:39" ht="150" x14ac:dyDescent="0.25">
      <c r="B3" s="8" t="s">
        <v>71</v>
      </c>
      <c r="C3" s="8" t="s">
        <v>72</v>
      </c>
      <c r="D3" s="9">
        <v>2022</v>
      </c>
      <c r="E3" s="8" t="s">
        <v>73</v>
      </c>
      <c r="F3" s="8" t="s">
        <v>74</v>
      </c>
      <c r="G3" s="9" t="s">
        <v>75</v>
      </c>
      <c r="H3" s="9">
        <v>2</v>
      </c>
      <c r="I3" s="9" t="s">
        <v>76</v>
      </c>
      <c r="J3" s="24">
        <v>3920</v>
      </c>
      <c r="K3" s="11">
        <v>3136</v>
      </c>
      <c r="L3" s="24">
        <v>784</v>
      </c>
      <c r="M3" s="53">
        <f>+L3+K3-J3</f>
        <v>0</v>
      </c>
      <c r="N3" s="24">
        <v>3920</v>
      </c>
      <c r="O3" s="11">
        <v>3136</v>
      </c>
      <c r="P3" s="53">
        <v>784</v>
      </c>
      <c r="Q3" s="9">
        <v>2023</v>
      </c>
      <c r="R3" s="23">
        <v>3360</v>
      </c>
      <c r="S3" s="9">
        <v>1</v>
      </c>
      <c r="T3" s="9">
        <v>2023</v>
      </c>
      <c r="U3" s="11">
        <v>2940</v>
      </c>
      <c r="V3" s="11">
        <v>2352</v>
      </c>
      <c r="W3" s="11">
        <v>588</v>
      </c>
      <c r="X3" s="11">
        <f>+O3</f>
        <v>3136</v>
      </c>
      <c r="Y3" s="11"/>
      <c r="Z3" s="44">
        <f>+X3</f>
        <v>3136</v>
      </c>
      <c r="AA3" s="9"/>
      <c r="AB3" s="9"/>
      <c r="AC3" s="9"/>
      <c r="AD3" s="9"/>
      <c r="AE3" s="9"/>
      <c r="AF3" s="9"/>
      <c r="AG3" s="9"/>
      <c r="AH3" s="9"/>
      <c r="AI3" s="9"/>
      <c r="AJ3" s="9"/>
      <c r="AK3" s="9"/>
      <c r="AL3" s="9"/>
      <c r="AM3" s="9"/>
    </row>
    <row r="4" spans="1:39" ht="135" x14ac:dyDescent="0.25">
      <c r="B4" s="8" t="s">
        <v>71</v>
      </c>
      <c r="C4" s="8" t="s">
        <v>77</v>
      </c>
      <c r="D4" s="9">
        <v>2022</v>
      </c>
      <c r="E4" s="8" t="s">
        <v>78</v>
      </c>
      <c r="F4" s="8" t="s">
        <v>74</v>
      </c>
      <c r="G4" s="9" t="s">
        <v>75</v>
      </c>
      <c r="H4" s="9">
        <v>3</v>
      </c>
      <c r="I4" s="9" t="s">
        <v>76</v>
      </c>
      <c r="J4" s="24">
        <v>4280</v>
      </c>
      <c r="K4" s="11">
        <v>3424</v>
      </c>
      <c r="L4" s="24">
        <v>856</v>
      </c>
      <c r="M4" s="53">
        <f t="shared" ref="M4:M67" si="0">+L4+K4-J4</f>
        <v>0</v>
      </c>
      <c r="N4" s="24">
        <v>4280</v>
      </c>
      <c r="O4" s="11">
        <v>3424</v>
      </c>
      <c r="P4" s="53">
        <v>856</v>
      </c>
      <c r="Q4" s="9">
        <v>2023</v>
      </c>
      <c r="R4" s="23">
        <v>1426.67</v>
      </c>
      <c r="S4" s="9">
        <v>2</v>
      </c>
      <c r="T4" s="9">
        <v>2023</v>
      </c>
      <c r="U4" s="11">
        <v>3210</v>
      </c>
      <c r="V4" s="11">
        <v>2568</v>
      </c>
      <c r="W4" s="11">
        <v>642</v>
      </c>
      <c r="X4" s="11">
        <f>+O4</f>
        <v>3424</v>
      </c>
      <c r="Y4" s="11"/>
      <c r="Z4" s="44">
        <f t="shared" ref="Z4:Z9" si="1">+X4</f>
        <v>3424</v>
      </c>
      <c r="AA4" s="9"/>
      <c r="AB4" s="9"/>
      <c r="AC4" s="9"/>
      <c r="AD4" s="9"/>
      <c r="AE4" s="9"/>
      <c r="AF4" s="9"/>
      <c r="AG4" s="9"/>
      <c r="AH4" s="9"/>
      <c r="AI4" s="9"/>
      <c r="AJ4" s="9"/>
      <c r="AK4" s="9"/>
      <c r="AL4" s="9"/>
      <c r="AM4" s="9"/>
    </row>
    <row r="5" spans="1:39" ht="120" x14ac:dyDescent="0.25">
      <c r="B5" s="8" t="s">
        <v>71</v>
      </c>
      <c r="C5" s="12" t="s">
        <v>79</v>
      </c>
      <c r="D5" s="13">
        <v>2023</v>
      </c>
      <c r="E5" s="12" t="s">
        <v>80</v>
      </c>
      <c r="F5" s="8" t="s">
        <v>74</v>
      </c>
      <c r="G5" s="13" t="s">
        <v>76</v>
      </c>
      <c r="H5" s="13">
        <v>1</v>
      </c>
      <c r="I5" s="13" t="s">
        <v>76</v>
      </c>
      <c r="J5" s="14">
        <v>4200</v>
      </c>
      <c r="K5" s="14">
        <v>3360</v>
      </c>
      <c r="L5" s="14">
        <v>840</v>
      </c>
      <c r="M5" s="53">
        <f t="shared" si="0"/>
        <v>0</v>
      </c>
      <c r="N5" s="14">
        <v>4200</v>
      </c>
      <c r="O5" s="14">
        <v>3360</v>
      </c>
      <c r="P5" s="54">
        <v>840</v>
      </c>
      <c r="Q5" s="13">
        <v>2023</v>
      </c>
      <c r="R5" s="51">
        <v>4200</v>
      </c>
      <c r="S5" s="13">
        <v>0</v>
      </c>
      <c r="T5" s="13">
        <v>2023</v>
      </c>
      <c r="U5" s="14">
        <v>3150</v>
      </c>
      <c r="V5" s="14">
        <v>2520</v>
      </c>
      <c r="W5" s="14">
        <v>630</v>
      </c>
      <c r="X5" s="14">
        <f>+O5</f>
        <v>3360</v>
      </c>
      <c r="Y5" s="14"/>
      <c r="Z5" s="44">
        <f t="shared" si="1"/>
        <v>3360</v>
      </c>
      <c r="AA5" s="13"/>
      <c r="AB5" s="13"/>
      <c r="AC5" s="13"/>
      <c r="AD5" s="13"/>
      <c r="AE5" s="13"/>
      <c r="AF5" s="13"/>
      <c r="AG5" s="13"/>
      <c r="AH5" s="13"/>
      <c r="AI5" s="13"/>
      <c r="AJ5" s="13"/>
      <c r="AK5" s="13"/>
      <c r="AL5" s="13"/>
      <c r="AM5" s="13"/>
    </row>
    <row r="6" spans="1:39" ht="120" x14ac:dyDescent="0.25">
      <c r="B6" s="8" t="s">
        <v>71</v>
      </c>
      <c r="C6" s="12" t="s">
        <v>81</v>
      </c>
      <c r="D6" s="13">
        <v>2023</v>
      </c>
      <c r="E6" s="12" t="s">
        <v>82</v>
      </c>
      <c r="F6" s="8" t="s">
        <v>74</v>
      </c>
      <c r="G6" s="13" t="s">
        <v>83</v>
      </c>
      <c r="H6" s="13">
        <v>2</v>
      </c>
      <c r="I6" s="13" t="s">
        <v>76</v>
      </c>
      <c r="J6" s="14">
        <v>3800</v>
      </c>
      <c r="K6" s="14">
        <v>3040</v>
      </c>
      <c r="L6" s="14">
        <v>760</v>
      </c>
      <c r="M6" s="53">
        <f t="shared" si="0"/>
        <v>0</v>
      </c>
      <c r="N6" s="14">
        <v>3800</v>
      </c>
      <c r="O6" s="14">
        <v>3040</v>
      </c>
      <c r="P6" s="54">
        <v>760</v>
      </c>
      <c r="Q6" s="13">
        <v>2023</v>
      </c>
      <c r="R6" s="51">
        <v>1900</v>
      </c>
      <c r="S6" s="13">
        <v>1</v>
      </c>
      <c r="T6" s="13">
        <v>2023</v>
      </c>
      <c r="U6" s="14">
        <v>2850</v>
      </c>
      <c r="V6" s="14">
        <v>2280</v>
      </c>
      <c r="W6" s="14">
        <v>570</v>
      </c>
      <c r="X6" s="14">
        <f>+O6</f>
        <v>3040</v>
      </c>
      <c r="Y6" s="14"/>
      <c r="Z6" s="44">
        <f t="shared" si="1"/>
        <v>3040</v>
      </c>
      <c r="AA6" s="13"/>
      <c r="AB6" s="13"/>
      <c r="AC6" s="13"/>
      <c r="AD6" s="13"/>
      <c r="AE6" s="13"/>
      <c r="AF6" s="13"/>
      <c r="AG6" s="13"/>
      <c r="AH6" s="13"/>
      <c r="AI6" s="13"/>
      <c r="AJ6" s="13"/>
      <c r="AK6" s="13"/>
      <c r="AL6" s="13"/>
      <c r="AM6" s="13"/>
    </row>
    <row r="7" spans="1:39" ht="120" x14ac:dyDescent="0.25">
      <c r="B7" s="8" t="s">
        <v>71</v>
      </c>
      <c r="C7" s="12" t="s">
        <v>84</v>
      </c>
      <c r="D7" s="13">
        <v>2023</v>
      </c>
      <c r="E7" s="12" t="s">
        <v>85</v>
      </c>
      <c r="F7" s="8" t="s">
        <v>74</v>
      </c>
      <c r="G7" s="13" t="s">
        <v>75</v>
      </c>
      <c r="H7" s="13">
        <v>2</v>
      </c>
      <c r="I7" s="13" t="s">
        <v>75</v>
      </c>
      <c r="J7" s="14">
        <v>2800</v>
      </c>
      <c r="K7" s="14">
        <v>2240</v>
      </c>
      <c r="L7" s="14">
        <v>560</v>
      </c>
      <c r="M7" s="53">
        <f t="shared" si="0"/>
        <v>0</v>
      </c>
      <c r="N7" s="14">
        <v>700</v>
      </c>
      <c r="O7" s="14">
        <v>560</v>
      </c>
      <c r="P7" s="54">
        <v>140</v>
      </c>
      <c r="Q7" s="13">
        <v>2024</v>
      </c>
      <c r="R7" s="51">
        <v>1866.67</v>
      </c>
      <c r="S7" s="13"/>
      <c r="T7" s="13">
        <v>2024</v>
      </c>
      <c r="U7" s="14"/>
      <c r="V7" s="14"/>
      <c r="W7" s="14"/>
      <c r="X7" s="14">
        <f>+O7</f>
        <v>560</v>
      </c>
      <c r="Y7" s="14"/>
      <c r="Z7" s="44">
        <f t="shared" si="1"/>
        <v>560</v>
      </c>
      <c r="AA7" s="13"/>
      <c r="AB7" s="13"/>
      <c r="AC7" s="13"/>
      <c r="AD7" s="13"/>
      <c r="AE7" s="13"/>
      <c r="AF7" s="13"/>
      <c r="AG7" s="13"/>
      <c r="AH7" s="13">
        <v>933.33</v>
      </c>
      <c r="AI7" s="13"/>
      <c r="AJ7" s="13"/>
      <c r="AK7" s="13"/>
      <c r="AL7" s="13"/>
      <c r="AM7" s="13"/>
    </row>
    <row r="8" spans="1:39" ht="105" x14ac:dyDescent="0.25">
      <c r="B8" s="8" t="s">
        <v>71</v>
      </c>
      <c r="C8" s="12" t="s">
        <v>86</v>
      </c>
      <c r="D8" s="13">
        <v>2023</v>
      </c>
      <c r="E8" s="12" t="s">
        <v>87</v>
      </c>
      <c r="F8" s="8" t="s">
        <v>74</v>
      </c>
      <c r="G8" s="13" t="s">
        <v>75</v>
      </c>
      <c r="H8" s="13">
        <v>4</v>
      </c>
      <c r="I8" s="13" t="s">
        <v>76</v>
      </c>
      <c r="J8" s="14">
        <v>12326.59</v>
      </c>
      <c r="K8" s="14">
        <v>9861.27</v>
      </c>
      <c r="L8" s="14">
        <v>2465.3200000000002</v>
      </c>
      <c r="M8" s="53">
        <f t="shared" si="0"/>
        <v>0</v>
      </c>
      <c r="N8" s="14">
        <v>12326.59</v>
      </c>
      <c r="O8" s="14">
        <v>9861.27</v>
      </c>
      <c r="P8" s="54">
        <v>2465.3200000000002</v>
      </c>
      <c r="Q8" s="13">
        <v>2023</v>
      </c>
      <c r="R8" s="51">
        <v>3081.65</v>
      </c>
      <c r="S8" s="13">
        <v>3</v>
      </c>
      <c r="T8" s="13">
        <v>2023</v>
      </c>
      <c r="U8" s="14">
        <v>9244.94</v>
      </c>
      <c r="V8" s="14">
        <v>7395.95</v>
      </c>
      <c r="W8" s="14">
        <v>1848.99</v>
      </c>
      <c r="X8" s="14">
        <f>+O8/3*2</f>
        <v>6574.18</v>
      </c>
      <c r="Y8" s="14"/>
      <c r="Z8" s="44">
        <f t="shared" si="1"/>
        <v>6574.18</v>
      </c>
      <c r="AA8" s="13"/>
      <c r="AB8" s="13"/>
      <c r="AC8" s="13"/>
      <c r="AD8" s="13"/>
      <c r="AE8" s="13"/>
      <c r="AF8" s="13"/>
      <c r="AG8" s="13"/>
      <c r="AH8" s="13"/>
      <c r="AI8" s="13"/>
      <c r="AJ8" s="13"/>
      <c r="AK8" s="13"/>
      <c r="AL8" s="13"/>
      <c r="AM8" s="13"/>
    </row>
    <row r="9" spans="1:39" ht="120" x14ac:dyDescent="0.25">
      <c r="B9" s="8" t="s">
        <v>71</v>
      </c>
      <c r="C9" s="12" t="s">
        <v>88</v>
      </c>
      <c r="D9" s="13">
        <v>2024</v>
      </c>
      <c r="E9" s="12" t="s">
        <v>89</v>
      </c>
      <c r="F9" s="8" t="s">
        <v>90</v>
      </c>
      <c r="G9" s="13" t="s">
        <v>76</v>
      </c>
      <c r="H9" s="13">
        <v>1</v>
      </c>
      <c r="I9" s="13" t="s">
        <v>76</v>
      </c>
      <c r="J9" s="50">
        <v>2560</v>
      </c>
      <c r="K9" s="14">
        <v>2048</v>
      </c>
      <c r="L9" s="14">
        <v>512</v>
      </c>
      <c r="M9" s="53">
        <f t="shared" si="0"/>
        <v>0</v>
      </c>
      <c r="N9" s="14">
        <v>2560</v>
      </c>
      <c r="O9" s="14">
        <v>2048</v>
      </c>
      <c r="P9" s="54">
        <v>512</v>
      </c>
      <c r="Q9" s="13">
        <v>2024</v>
      </c>
      <c r="R9" s="51">
        <v>2560</v>
      </c>
      <c r="S9" s="13"/>
      <c r="T9" s="13">
        <v>2024</v>
      </c>
      <c r="U9" s="50">
        <v>1920</v>
      </c>
      <c r="V9" s="14">
        <v>1536</v>
      </c>
      <c r="W9" s="14">
        <v>384</v>
      </c>
      <c r="X9" s="14">
        <f>+O9</f>
        <v>2048</v>
      </c>
      <c r="Y9" s="14"/>
      <c r="Z9" s="44">
        <f t="shared" si="1"/>
        <v>2048</v>
      </c>
      <c r="AA9" s="13"/>
      <c r="AB9" s="13"/>
      <c r="AC9" s="13"/>
      <c r="AD9" s="13"/>
      <c r="AE9" s="13"/>
      <c r="AF9" s="13"/>
      <c r="AG9" s="13"/>
      <c r="AH9" s="13"/>
      <c r="AI9" s="13"/>
      <c r="AJ9" s="13"/>
      <c r="AK9" s="13"/>
      <c r="AL9" s="13"/>
      <c r="AM9" s="13"/>
    </row>
    <row r="10" spans="1:39" ht="255" hidden="1" x14ac:dyDescent="0.25">
      <c r="B10" s="8" t="s">
        <v>71</v>
      </c>
      <c r="C10" s="8" t="s">
        <v>91</v>
      </c>
      <c r="D10" s="9">
        <v>2025</v>
      </c>
      <c r="E10" s="8" t="s">
        <v>92</v>
      </c>
      <c r="F10" s="8" t="s">
        <v>90</v>
      </c>
      <c r="G10" s="9" t="s">
        <v>75</v>
      </c>
      <c r="H10" s="9">
        <v>4</v>
      </c>
      <c r="I10" s="9" t="s">
        <v>76</v>
      </c>
      <c r="J10" s="15">
        <v>700.83</v>
      </c>
      <c r="K10" s="9">
        <v>560.66</v>
      </c>
      <c r="L10" s="9">
        <v>140.16999999999999</v>
      </c>
      <c r="M10" s="10">
        <f t="shared" si="0"/>
        <v>0</v>
      </c>
      <c r="N10" s="9">
        <v>700.83</v>
      </c>
      <c r="O10" s="9">
        <v>560.66</v>
      </c>
      <c r="P10" s="9">
        <v>140.16999999999999</v>
      </c>
      <c r="Q10" s="9">
        <v>2025</v>
      </c>
      <c r="R10" s="9">
        <v>175.21</v>
      </c>
      <c r="S10" s="9">
        <v>3</v>
      </c>
      <c r="T10" s="9">
        <v>2025</v>
      </c>
      <c r="U10" s="9">
        <v>525.62</v>
      </c>
      <c r="V10" s="9">
        <v>420.5</v>
      </c>
      <c r="W10" s="9">
        <v>105.12</v>
      </c>
      <c r="X10" s="9"/>
      <c r="Y10" s="9"/>
      <c r="Z10" s="9"/>
      <c r="AA10" s="9"/>
      <c r="AB10" s="9"/>
      <c r="AC10" s="9"/>
      <c r="AD10" s="9"/>
      <c r="AE10" s="9"/>
      <c r="AF10" s="9"/>
      <c r="AG10" s="9"/>
      <c r="AH10" s="9"/>
      <c r="AI10" s="9"/>
      <c r="AJ10" s="9"/>
      <c r="AK10" s="9"/>
      <c r="AL10" s="9"/>
      <c r="AM10" s="9"/>
    </row>
    <row r="11" spans="1:39" ht="90" x14ac:dyDescent="0.25">
      <c r="B11" s="12" t="s">
        <v>71</v>
      </c>
      <c r="C11" s="12" t="s">
        <v>93</v>
      </c>
      <c r="D11" s="7">
        <v>2023</v>
      </c>
      <c r="E11" s="12" t="s">
        <v>94</v>
      </c>
      <c r="F11" s="8" t="s">
        <v>74</v>
      </c>
      <c r="G11" s="7" t="s">
        <v>75</v>
      </c>
      <c r="H11" s="7">
        <v>2</v>
      </c>
      <c r="I11" s="7" t="s">
        <v>76</v>
      </c>
      <c r="J11" s="17">
        <v>7340.8</v>
      </c>
      <c r="K11" s="17">
        <v>5872.64</v>
      </c>
      <c r="L11" s="17">
        <v>1468.16</v>
      </c>
      <c r="M11" s="53">
        <f t="shared" si="0"/>
        <v>0</v>
      </c>
      <c r="N11" s="17">
        <v>7340.8</v>
      </c>
      <c r="O11" s="17">
        <v>5872.64</v>
      </c>
      <c r="P11" s="55">
        <v>1468.16</v>
      </c>
      <c r="Q11" s="16">
        <v>2023</v>
      </c>
      <c r="R11" s="25">
        <v>5505.6</v>
      </c>
      <c r="S11" s="7">
        <v>1</v>
      </c>
      <c r="T11" s="7">
        <v>2023</v>
      </c>
      <c r="U11" s="17">
        <v>5505.6</v>
      </c>
      <c r="V11" s="17">
        <v>4404.4799999999996</v>
      </c>
      <c r="W11" s="17">
        <v>1101.1199999999999</v>
      </c>
      <c r="X11" s="17">
        <f>+O11</f>
        <v>5872.64</v>
      </c>
      <c r="Y11" s="17"/>
      <c r="Z11" s="44">
        <f t="shared" ref="Z11:Z13" si="2">+X11</f>
        <v>5872.64</v>
      </c>
      <c r="AA11" s="18"/>
      <c r="AB11" s="18"/>
      <c r="AC11" s="18"/>
      <c r="AD11" s="18"/>
      <c r="AE11" s="18"/>
      <c r="AF11" s="18"/>
      <c r="AG11" s="18"/>
      <c r="AH11" s="18"/>
      <c r="AI11" s="18"/>
      <c r="AJ11" s="18"/>
      <c r="AK11" s="18"/>
      <c r="AL11" s="18"/>
      <c r="AM11" s="18"/>
    </row>
    <row r="12" spans="1:39" ht="210" hidden="1" x14ac:dyDescent="0.25">
      <c r="B12" s="12" t="s">
        <v>71</v>
      </c>
      <c r="C12" s="12" t="s">
        <v>95</v>
      </c>
      <c r="D12" s="7">
        <v>2024</v>
      </c>
      <c r="E12" s="12" t="s">
        <v>96</v>
      </c>
      <c r="F12" s="8" t="s">
        <v>90</v>
      </c>
      <c r="G12" s="7" t="s">
        <v>75</v>
      </c>
      <c r="H12" s="7">
        <v>3</v>
      </c>
      <c r="I12" s="7" t="s">
        <v>76</v>
      </c>
      <c r="J12" s="19">
        <v>20520</v>
      </c>
      <c r="K12" s="18">
        <v>16416</v>
      </c>
      <c r="L12" s="18">
        <v>4104</v>
      </c>
      <c r="M12" s="10">
        <f t="shared" si="0"/>
        <v>0</v>
      </c>
      <c r="N12" s="18">
        <v>20520</v>
      </c>
      <c r="O12" s="18">
        <v>16416</v>
      </c>
      <c r="P12" s="18">
        <v>4104</v>
      </c>
      <c r="Q12" s="16">
        <v>2024</v>
      </c>
      <c r="R12" s="19">
        <v>6840</v>
      </c>
      <c r="S12" s="7">
        <v>2</v>
      </c>
      <c r="T12" s="7">
        <v>2025</v>
      </c>
      <c r="U12" s="18">
        <v>15390</v>
      </c>
      <c r="V12" s="18">
        <v>12312</v>
      </c>
      <c r="W12" s="18">
        <v>3078</v>
      </c>
      <c r="X12" s="17"/>
      <c r="Y12" s="17"/>
      <c r="Z12" s="11">
        <f t="shared" si="2"/>
        <v>0</v>
      </c>
      <c r="AA12" s="18"/>
      <c r="AB12" s="18"/>
      <c r="AC12" s="18"/>
      <c r="AD12" s="18"/>
      <c r="AE12" s="18"/>
      <c r="AF12" s="18"/>
      <c r="AG12" s="18"/>
      <c r="AH12" s="18"/>
      <c r="AI12" s="18"/>
      <c r="AJ12" s="18"/>
      <c r="AK12" s="18"/>
      <c r="AL12" s="18"/>
      <c r="AM12" s="18"/>
    </row>
    <row r="13" spans="1:39" ht="105" x14ac:dyDescent="0.25">
      <c r="B13" s="12" t="s">
        <v>71</v>
      </c>
      <c r="C13" s="12" t="s">
        <v>97</v>
      </c>
      <c r="D13" s="7">
        <v>2024</v>
      </c>
      <c r="E13" s="12" t="s">
        <v>98</v>
      </c>
      <c r="F13" s="8" t="s">
        <v>74</v>
      </c>
      <c r="G13" s="7" t="s">
        <v>75</v>
      </c>
      <c r="H13" s="7">
        <v>1</v>
      </c>
      <c r="I13" s="7" t="s">
        <v>76</v>
      </c>
      <c r="J13" s="17">
        <v>4340.95</v>
      </c>
      <c r="K13" s="17">
        <v>3472.76</v>
      </c>
      <c r="L13" s="17">
        <v>868.19</v>
      </c>
      <c r="M13" s="53">
        <f t="shared" si="0"/>
        <v>0</v>
      </c>
      <c r="N13" s="17">
        <v>4340.95</v>
      </c>
      <c r="O13" s="17">
        <v>3472.76</v>
      </c>
      <c r="P13" s="55">
        <v>868.19</v>
      </c>
      <c r="Q13" s="16">
        <v>2024</v>
      </c>
      <c r="R13" s="25">
        <v>4340.95</v>
      </c>
      <c r="S13" s="7">
        <v>1</v>
      </c>
      <c r="T13" s="7">
        <v>2024</v>
      </c>
      <c r="U13" s="17">
        <v>3255.71</v>
      </c>
      <c r="V13" s="17">
        <v>2604.5700000000002</v>
      </c>
      <c r="W13" s="17">
        <v>651.14</v>
      </c>
      <c r="X13" s="17">
        <f>+O13</f>
        <v>3472.76</v>
      </c>
      <c r="Y13" s="17"/>
      <c r="Z13" s="44">
        <f t="shared" si="2"/>
        <v>3472.76</v>
      </c>
      <c r="AA13" s="18"/>
      <c r="AB13" s="18"/>
      <c r="AC13" s="18"/>
      <c r="AD13" s="18"/>
      <c r="AE13" s="18"/>
      <c r="AF13" s="18"/>
      <c r="AG13" s="18"/>
      <c r="AH13" s="18"/>
      <c r="AI13" s="18"/>
      <c r="AJ13" s="18"/>
      <c r="AK13" s="18"/>
      <c r="AL13" s="18"/>
      <c r="AM13" s="18"/>
    </row>
    <row r="14" spans="1:39" ht="165" hidden="1" x14ac:dyDescent="0.25">
      <c r="B14" s="12" t="s">
        <v>71</v>
      </c>
      <c r="C14" s="12" t="s">
        <v>99</v>
      </c>
      <c r="D14" s="7">
        <v>2025</v>
      </c>
      <c r="E14" s="12" t="s">
        <v>100</v>
      </c>
      <c r="F14" s="8" t="s">
        <v>90</v>
      </c>
      <c r="G14" s="7" t="s">
        <v>76</v>
      </c>
      <c r="H14" s="7">
        <v>1</v>
      </c>
      <c r="I14" s="7" t="s">
        <v>75</v>
      </c>
      <c r="J14" s="19">
        <v>111155.05</v>
      </c>
      <c r="K14" s="18">
        <v>88924.04</v>
      </c>
      <c r="L14" s="18">
        <v>22231.01</v>
      </c>
      <c r="M14" s="10">
        <f t="shared" si="0"/>
        <v>0</v>
      </c>
      <c r="N14" s="18">
        <v>27788.76</v>
      </c>
      <c r="O14" s="18">
        <v>22231</v>
      </c>
      <c r="P14" s="18">
        <v>5557.75</v>
      </c>
      <c r="Q14" s="16">
        <v>2025</v>
      </c>
      <c r="R14" s="18">
        <v>27788.76</v>
      </c>
      <c r="S14" s="16">
        <v>0</v>
      </c>
      <c r="T14" s="16">
        <v>2025</v>
      </c>
      <c r="U14" s="18"/>
      <c r="V14" s="18"/>
      <c r="W14" s="18"/>
      <c r="X14" s="18"/>
      <c r="Y14" s="18"/>
      <c r="Z14" s="18"/>
      <c r="AA14" s="18">
        <v>31664.400000000001</v>
      </c>
      <c r="AB14" s="18"/>
      <c r="AC14" s="18"/>
      <c r="AD14" s="18">
        <v>11970</v>
      </c>
      <c r="AE14" s="18"/>
      <c r="AF14" s="18"/>
      <c r="AG14" s="18">
        <v>0</v>
      </c>
      <c r="AH14" s="18"/>
      <c r="AI14" s="18"/>
      <c r="AJ14" s="18"/>
      <c r="AK14" s="18">
        <v>30984</v>
      </c>
      <c r="AL14" s="18"/>
      <c r="AM14" s="18"/>
    </row>
    <row r="15" spans="1:39" ht="105" hidden="1" x14ac:dyDescent="0.25">
      <c r="B15" s="12" t="s">
        <v>71</v>
      </c>
      <c r="C15" s="12" t="s">
        <v>101</v>
      </c>
      <c r="D15" s="7">
        <v>2025</v>
      </c>
      <c r="E15" s="12" t="s">
        <v>102</v>
      </c>
      <c r="F15" s="8" t="s">
        <v>90</v>
      </c>
      <c r="G15" s="7" t="s">
        <v>75</v>
      </c>
      <c r="H15" s="7">
        <v>2</v>
      </c>
      <c r="I15" s="7" t="s">
        <v>76</v>
      </c>
      <c r="J15" s="19">
        <v>15595.86</v>
      </c>
      <c r="K15" s="18">
        <v>9357.51</v>
      </c>
      <c r="L15" s="18">
        <v>2339.38</v>
      </c>
      <c r="M15" s="10">
        <f t="shared" si="0"/>
        <v>-3898.9700000000012</v>
      </c>
      <c r="N15" s="18">
        <v>15595.86</v>
      </c>
      <c r="O15" s="18">
        <v>9357.51</v>
      </c>
      <c r="P15" s="18">
        <v>2339.38</v>
      </c>
      <c r="Q15" s="16">
        <v>2025</v>
      </c>
      <c r="R15" s="18">
        <v>7797.93</v>
      </c>
      <c r="S15" s="7">
        <v>1</v>
      </c>
      <c r="T15" s="16">
        <v>2025</v>
      </c>
      <c r="U15" s="18">
        <v>11696.89</v>
      </c>
      <c r="V15" s="18">
        <v>9357.5120000000006</v>
      </c>
      <c r="W15" s="18">
        <v>2339.38</v>
      </c>
      <c r="X15" s="18"/>
      <c r="Y15" s="18"/>
      <c r="Z15" s="18"/>
      <c r="AA15" s="18"/>
      <c r="AB15" s="18"/>
      <c r="AC15" s="18"/>
      <c r="AD15" s="18"/>
      <c r="AE15" s="18"/>
      <c r="AF15" s="18"/>
      <c r="AG15" s="18"/>
      <c r="AH15" s="18"/>
      <c r="AI15" s="18"/>
      <c r="AJ15" s="18"/>
      <c r="AK15" s="18"/>
      <c r="AL15" s="18"/>
      <c r="AM15" s="18"/>
    </row>
    <row r="16" spans="1:39" ht="128.25" x14ac:dyDescent="0.25">
      <c r="B16" s="12" t="s">
        <v>71</v>
      </c>
      <c r="C16" s="20" t="s">
        <v>103</v>
      </c>
      <c r="D16" s="7">
        <v>2023</v>
      </c>
      <c r="E16" s="12" t="s">
        <v>104</v>
      </c>
      <c r="F16" s="8" t="s">
        <v>74</v>
      </c>
      <c r="G16" s="7" t="s">
        <v>75</v>
      </c>
      <c r="H16" s="7">
        <v>5</v>
      </c>
      <c r="I16" s="7" t="s">
        <v>76</v>
      </c>
      <c r="J16" s="21">
        <v>29000</v>
      </c>
      <c r="K16" s="21">
        <v>23200</v>
      </c>
      <c r="L16" s="21">
        <v>5800</v>
      </c>
      <c r="M16" s="53">
        <f t="shared" si="0"/>
        <v>0</v>
      </c>
      <c r="N16" s="21">
        <v>29000</v>
      </c>
      <c r="O16" s="21">
        <v>23200</v>
      </c>
      <c r="P16" s="46">
        <v>5800</v>
      </c>
      <c r="Q16" s="7">
        <v>2024</v>
      </c>
      <c r="R16" s="25"/>
      <c r="S16" s="7">
        <v>4</v>
      </c>
      <c r="T16" s="7">
        <v>2023</v>
      </c>
      <c r="U16" s="21">
        <v>9048</v>
      </c>
      <c r="V16" s="21">
        <v>7238.4</v>
      </c>
      <c r="W16" s="21">
        <v>1809.6</v>
      </c>
      <c r="X16" s="21">
        <f>+O16/S16</f>
        <v>5800</v>
      </c>
      <c r="Z16" s="44">
        <f>+X16</f>
        <v>5800</v>
      </c>
    </row>
    <row r="17" spans="2:39" ht="195" hidden="1" x14ac:dyDescent="0.25">
      <c r="B17" s="12" t="s">
        <v>105</v>
      </c>
      <c r="C17" s="12" t="s">
        <v>106</v>
      </c>
      <c r="D17" s="7">
        <v>2025</v>
      </c>
      <c r="E17" s="12" t="s">
        <v>107</v>
      </c>
      <c r="F17" s="12" t="s">
        <v>90</v>
      </c>
      <c r="G17" s="7" t="s">
        <v>75</v>
      </c>
      <c r="H17" s="7">
        <v>5</v>
      </c>
      <c r="I17" s="7" t="s">
        <v>75</v>
      </c>
      <c r="J17" s="19">
        <f>82789.47 + 248368.4</f>
        <v>331157.87</v>
      </c>
      <c r="K17" s="7">
        <f>66231.57 + 198694.72</f>
        <v>264926.29000000004</v>
      </c>
      <c r="L17" s="7">
        <f>16557.89 + 49673.68</f>
        <v>66231.570000000007</v>
      </c>
      <c r="M17" s="10">
        <f t="shared" si="0"/>
        <v>-9.9999999511055648E-3</v>
      </c>
      <c r="N17" s="7">
        <v>82789.47</v>
      </c>
      <c r="O17" s="7">
        <v>66231.570000000007</v>
      </c>
      <c r="P17" s="7">
        <v>16557.89</v>
      </c>
      <c r="Q17" s="7">
        <v>2026</v>
      </c>
      <c r="R17" s="7">
        <v>82789.47</v>
      </c>
      <c r="T17" s="7">
        <v>2026</v>
      </c>
      <c r="U17" s="7"/>
      <c r="V17" s="7"/>
      <c r="W17" s="7"/>
      <c r="X17" s="7"/>
      <c r="Y17" s="7"/>
      <c r="Z17" s="7"/>
      <c r="AG17" s="7">
        <v>51655.45</v>
      </c>
      <c r="AH17" s="7">
        <v>128685.42</v>
      </c>
      <c r="AK17" s="7">
        <v>150817</v>
      </c>
    </row>
    <row r="18" spans="2:39" ht="150" hidden="1" x14ac:dyDescent="0.25">
      <c r="B18" s="12" t="s">
        <v>71</v>
      </c>
      <c r="C18" s="12" t="s">
        <v>108</v>
      </c>
      <c r="D18" s="7">
        <v>2024</v>
      </c>
      <c r="E18" s="12" t="s">
        <v>109</v>
      </c>
      <c r="F18" s="8" t="s">
        <v>90</v>
      </c>
      <c r="G18" s="7" t="s">
        <v>75</v>
      </c>
      <c r="H18" s="7">
        <v>3</v>
      </c>
      <c r="I18" s="7" t="s">
        <v>75</v>
      </c>
      <c r="J18" s="19">
        <v>33860</v>
      </c>
      <c r="K18" s="7">
        <v>27088</v>
      </c>
      <c r="L18" s="7">
        <v>6772</v>
      </c>
      <c r="M18" s="10">
        <f t="shared" si="0"/>
        <v>0</v>
      </c>
      <c r="N18" s="7">
        <v>8465</v>
      </c>
      <c r="O18" s="7">
        <v>6772</v>
      </c>
      <c r="P18" s="7">
        <v>1693</v>
      </c>
      <c r="Q18" s="7">
        <v>2025</v>
      </c>
      <c r="R18" s="7">
        <v>8465</v>
      </c>
      <c r="T18" s="7">
        <v>2025</v>
      </c>
      <c r="U18" s="7">
        <v>0</v>
      </c>
      <c r="V18" s="7">
        <v>0</v>
      </c>
      <c r="W18" s="7">
        <v>0</v>
      </c>
      <c r="X18" s="7"/>
      <c r="Y18" s="7"/>
      <c r="Z18" s="7"/>
      <c r="AA18" s="7">
        <v>0</v>
      </c>
      <c r="AB18" s="7">
        <v>0</v>
      </c>
      <c r="AC18" s="7">
        <v>5971.27</v>
      </c>
      <c r="AD18" s="7">
        <v>0</v>
      </c>
      <c r="AE18" s="7">
        <v>0</v>
      </c>
      <c r="AF18" s="7">
        <v>0</v>
      </c>
      <c r="AG18" s="7">
        <v>0</v>
      </c>
      <c r="AH18" s="7">
        <v>2493.73</v>
      </c>
      <c r="AI18" s="7">
        <v>0</v>
      </c>
      <c r="AJ18" s="7">
        <v>0</v>
      </c>
      <c r="AK18" s="7">
        <v>0</v>
      </c>
      <c r="AL18" s="7">
        <v>0</v>
      </c>
      <c r="AM18" s="7">
        <v>0</v>
      </c>
    </row>
    <row r="19" spans="2:39" ht="195" hidden="1" x14ac:dyDescent="0.25">
      <c r="B19" s="12" t="s">
        <v>71</v>
      </c>
      <c r="C19" s="12" t="s">
        <v>110</v>
      </c>
      <c r="D19" s="7">
        <v>2025</v>
      </c>
      <c r="E19" s="12" t="s">
        <v>111</v>
      </c>
      <c r="F19" s="8" t="s">
        <v>90</v>
      </c>
      <c r="G19" s="7" t="s">
        <v>75</v>
      </c>
      <c r="H19" s="7">
        <v>2</v>
      </c>
      <c r="I19" s="7" t="s">
        <v>75</v>
      </c>
      <c r="J19" s="19">
        <v>150314.97</v>
      </c>
      <c r="K19" s="7">
        <v>120251.97</v>
      </c>
      <c r="L19" s="7">
        <v>30063</v>
      </c>
      <c r="M19" s="10">
        <f t="shared" si="0"/>
        <v>0</v>
      </c>
      <c r="N19" s="7">
        <v>37578.74</v>
      </c>
      <c r="O19" s="7">
        <v>30063</v>
      </c>
      <c r="P19" s="7">
        <v>7515.75</v>
      </c>
      <c r="Q19" s="7">
        <v>2025</v>
      </c>
      <c r="R19" s="7">
        <v>37578.74</v>
      </c>
      <c r="T19" s="7">
        <v>2025</v>
      </c>
      <c r="U19" s="7">
        <v>0</v>
      </c>
      <c r="V19" s="7">
        <v>0</v>
      </c>
      <c r="W19" s="7">
        <v>0</v>
      </c>
      <c r="X19" s="7"/>
      <c r="Y19" s="7"/>
      <c r="Z19" s="7"/>
      <c r="AA19" s="7">
        <v>0</v>
      </c>
      <c r="AB19" s="7">
        <v>9770.4699999999993</v>
      </c>
      <c r="AC19" s="7">
        <v>16158.86</v>
      </c>
      <c r="AD19" s="7">
        <v>0</v>
      </c>
      <c r="AE19" s="7">
        <v>6764.17</v>
      </c>
      <c r="AF19" s="7">
        <v>0</v>
      </c>
      <c r="AG19" s="7">
        <v>4885.24</v>
      </c>
      <c r="AH19" s="7">
        <v>0</v>
      </c>
      <c r="AI19" s="7">
        <v>0</v>
      </c>
      <c r="AJ19" s="7">
        <v>0</v>
      </c>
      <c r="AK19" s="7">
        <v>0</v>
      </c>
      <c r="AL19" s="7">
        <v>0</v>
      </c>
      <c r="AM19" s="7">
        <v>0</v>
      </c>
    </row>
    <row r="20" spans="2:39" ht="180" hidden="1" x14ac:dyDescent="0.25">
      <c r="B20" s="12" t="s">
        <v>71</v>
      </c>
      <c r="C20" s="12" t="s">
        <v>112</v>
      </c>
      <c r="D20" s="7">
        <v>2025</v>
      </c>
      <c r="E20" s="12" t="s">
        <v>113</v>
      </c>
      <c r="F20" s="8" t="s">
        <v>90</v>
      </c>
      <c r="G20" s="7" t="s">
        <v>76</v>
      </c>
      <c r="H20" s="7">
        <v>1</v>
      </c>
      <c r="I20" s="7" t="s">
        <v>75</v>
      </c>
      <c r="J20" s="19">
        <v>82881.3</v>
      </c>
      <c r="K20" s="7">
        <v>66305.039999999994</v>
      </c>
      <c r="L20" s="7">
        <v>16576.259999999998</v>
      </c>
      <c r="M20" s="10">
        <f t="shared" si="0"/>
        <v>0</v>
      </c>
      <c r="N20" s="7">
        <v>20720.330000000002</v>
      </c>
      <c r="O20" s="7">
        <v>16576.259999999998</v>
      </c>
      <c r="P20" s="7">
        <v>4144.07</v>
      </c>
      <c r="Q20" s="7">
        <v>2026</v>
      </c>
      <c r="R20" s="7">
        <v>20720.330000000002</v>
      </c>
      <c r="T20" s="7">
        <v>2026</v>
      </c>
      <c r="U20" s="7">
        <v>0</v>
      </c>
      <c r="V20" s="7">
        <v>0</v>
      </c>
      <c r="W20" s="7">
        <v>0</v>
      </c>
      <c r="X20" s="7"/>
      <c r="Y20" s="7"/>
      <c r="Z20" s="7"/>
      <c r="AA20" s="7">
        <v>14292.16</v>
      </c>
      <c r="AB20" s="7">
        <v>0</v>
      </c>
      <c r="AC20" s="7">
        <v>0</v>
      </c>
      <c r="AD20" s="7">
        <v>0</v>
      </c>
      <c r="AE20" s="7">
        <v>6428.17</v>
      </c>
      <c r="AF20" s="7">
        <v>0</v>
      </c>
      <c r="AG20" s="7">
        <v>0</v>
      </c>
      <c r="AH20" s="7">
        <v>0</v>
      </c>
      <c r="AI20" s="7">
        <v>0</v>
      </c>
      <c r="AJ20" s="7">
        <v>0</v>
      </c>
      <c r="AK20" s="7">
        <v>0</v>
      </c>
      <c r="AL20" s="7">
        <v>0</v>
      </c>
      <c r="AM20" s="7">
        <v>0</v>
      </c>
    </row>
    <row r="21" spans="2:39" ht="210" hidden="1" x14ac:dyDescent="0.25">
      <c r="B21" s="12" t="s">
        <v>71</v>
      </c>
      <c r="C21" s="12" t="s">
        <v>114</v>
      </c>
      <c r="D21" s="7">
        <v>2025</v>
      </c>
      <c r="E21" s="12" t="s">
        <v>115</v>
      </c>
      <c r="F21" s="8" t="s">
        <v>90</v>
      </c>
      <c r="G21" s="7" t="s">
        <v>75</v>
      </c>
      <c r="H21" s="7">
        <v>2</v>
      </c>
      <c r="I21" s="7" t="s">
        <v>75</v>
      </c>
      <c r="J21" s="19">
        <v>226666.15</v>
      </c>
      <c r="K21" s="7">
        <v>181332.92</v>
      </c>
      <c r="L21" s="7">
        <v>45333.23</v>
      </c>
      <c r="M21" s="10">
        <f t="shared" si="0"/>
        <v>0</v>
      </c>
      <c r="N21" s="7">
        <v>56666.54</v>
      </c>
      <c r="O21" s="7">
        <v>45333.23</v>
      </c>
      <c r="P21" s="7">
        <v>11333.31</v>
      </c>
      <c r="Q21" s="7">
        <v>2026</v>
      </c>
      <c r="R21" s="22">
        <v>56666.54</v>
      </c>
      <c r="U21" s="7">
        <v>0</v>
      </c>
      <c r="V21" s="7">
        <v>0</v>
      </c>
      <c r="W21" s="7">
        <v>0</v>
      </c>
      <c r="X21" s="7"/>
      <c r="Y21" s="7"/>
      <c r="Z21" s="7"/>
      <c r="AA21" s="7">
        <v>22585.58</v>
      </c>
      <c r="AB21" s="7">
        <v>0</v>
      </c>
      <c r="AC21" s="7">
        <v>20987.74</v>
      </c>
      <c r="AD21" s="7">
        <v>0</v>
      </c>
      <c r="AE21" s="7">
        <v>13093.23</v>
      </c>
      <c r="AF21" s="7">
        <v>0</v>
      </c>
      <c r="AG21" s="7">
        <v>0</v>
      </c>
      <c r="AH21" s="7">
        <v>0</v>
      </c>
      <c r="AI21" s="7">
        <v>0</v>
      </c>
      <c r="AJ21" s="7">
        <v>0</v>
      </c>
      <c r="AK21" s="7">
        <v>0</v>
      </c>
      <c r="AL21" s="7">
        <v>0</v>
      </c>
      <c r="AM21" s="7">
        <v>0</v>
      </c>
    </row>
    <row r="22" spans="2:39" ht="165" hidden="1" x14ac:dyDescent="0.25">
      <c r="B22" s="12" t="s">
        <v>71</v>
      </c>
      <c r="C22" s="12" t="s">
        <v>116</v>
      </c>
      <c r="D22" s="7">
        <v>2025</v>
      </c>
      <c r="E22" s="12" t="s">
        <v>117</v>
      </c>
      <c r="F22" s="8" t="s">
        <v>90</v>
      </c>
      <c r="G22" s="7" t="s">
        <v>75</v>
      </c>
      <c r="H22" s="7">
        <v>4</v>
      </c>
      <c r="I22" s="7" t="s">
        <v>75</v>
      </c>
      <c r="J22" s="19">
        <v>52644</v>
      </c>
      <c r="K22" s="7">
        <v>42115.199999999997</v>
      </c>
      <c r="L22" s="7">
        <v>10528.8</v>
      </c>
      <c r="M22" s="10">
        <f t="shared" si="0"/>
        <v>0</v>
      </c>
      <c r="N22" s="7">
        <v>8423.0400000000009</v>
      </c>
      <c r="O22" s="7">
        <v>2105.7600000000002</v>
      </c>
      <c r="P22" s="7">
        <v>1684.6080000000002</v>
      </c>
      <c r="Q22" s="7">
        <v>2025</v>
      </c>
      <c r="R22" s="7">
        <v>8423.0400000000009</v>
      </c>
      <c r="T22" s="7">
        <v>2025</v>
      </c>
      <c r="U22" s="7"/>
      <c r="V22" s="7"/>
      <c r="W22" s="7"/>
      <c r="X22" s="7"/>
      <c r="Y22" s="7"/>
      <c r="Z22" s="7"/>
      <c r="AA22" s="7">
        <v>8598.6</v>
      </c>
      <c r="AB22" s="7">
        <v>6393</v>
      </c>
      <c r="AC22" s="7">
        <v>4099.5</v>
      </c>
      <c r="AD22" s="7">
        <v>1896</v>
      </c>
      <c r="AE22" s="7">
        <v>3480.3</v>
      </c>
      <c r="AF22" s="7">
        <v>2729.4</v>
      </c>
      <c r="AG22" s="7">
        <v>4617</v>
      </c>
      <c r="AH22" s="7">
        <v>7669.5</v>
      </c>
    </row>
    <row r="23" spans="2:39" ht="135" hidden="1" x14ac:dyDescent="0.25">
      <c r="B23" s="12" t="s">
        <v>71</v>
      </c>
      <c r="C23" s="12" t="s">
        <v>118</v>
      </c>
      <c r="D23" s="7">
        <v>2025</v>
      </c>
      <c r="E23" s="12" t="s">
        <v>119</v>
      </c>
      <c r="F23" s="8" t="s">
        <v>90</v>
      </c>
      <c r="G23" s="7" t="s">
        <v>76</v>
      </c>
      <c r="I23" s="7" t="s">
        <v>75</v>
      </c>
      <c r="J23" s="19">
        <v>17523.88</v>
      </c>
      <c r="K23" s="7">
        <v>14019.104000000001</v>
      </c>
      <c r="L23" s="7">
        <v>3504.7760000000003</v>
      </c>
      <c r="M23" s="10">
        <f t="shared" si="0"/>
        <v>0</v>
      </c>
      <c r="N23" s="7">
        <v>4380.97</v>
      </c>
      <c r="O23" s="7">
        <v>3504.7760000000003</v>
      </c>
      <c r="P23" s="7">
        <v>876.19400000000007</v>
      </c>
      <c r="Q23" s="7">
        <v>2025</v>
      </c>
      <c r="R23" s="7">
        <v>4380.97</v>
      </c>
      <c r="T23" s="7">
        <v>2025</v>
      </c>
      <c r="U23" s="7"/>
      <c r="V23" s="7"/>
      <c r="W23" s="7"/>
      <c r="X23" s="7"/>
      <c r="Y23" s="7"/>
      <c r="Z23" s="7"/>
      <c r="AH23" s="7">
        <v>13142.91</v>
      </c>
    </row>
    <row r="24" spans="2:39" ht="210" hidden="1" x14ac:dyDescent="0.25">
      <c r="B24" s="12" t="s">
        <v>71</v>
      </c>
      <c r="C24" s="12" t="s">
        <v>120</v>
      </c>
      <c r="D24" s="7">
        <v>2025</v>
      </c>
      <c r="E24" s="12" t="s">
        <v>121</v>
      </c>
      <c r="F24" s="8" t="s">
        <v>90</v>
      </c>
      <c r="G24" s="7" t="s">
        <v>75</v>
      </c>
      <c r="H24" s="7">
        <v>3</v>
      </c>
      <c r="I24" s="7" t="s">
        <v>75</v>
      </c>
      <c r="J24" s="19">
        <v>11312.64</v>
      </c>
      <c r="K24" s="7">
        <v>9050.1119999999992</v>
      </c>
      <c r="L24" s="7">
        <v>2262.5279999999998</v>
      </c>
      <c r="M24" s="10">
        <f t="shared" si="0"/>
        <v>0</v>
      </c>
      <c r="N24" s="7">
        <v>2828.16</v>
      </c>
      <c r="O24" s="7">
        <v>2262.5279999999998</v>
      </c>
      <c r="P24" s="7">
        <v>565.63199999999995</v>
      </c>
      <c r="Q24" s="7">
        <v>2025</v>
      </c>
      <c r="R24" s="7">
        <v>2828.16</v>
      </c>
      <c r="T24" s="7">
        <v>2025</v>
      </c>
      <c r="U24" s="7"/>
      <c r="V24" s="7"/>
      <c r="W24" s="7"/>
      <c r="X24" s="7"/>
      <c r="Y24" s="7"/>
      <c r="Z24" s="7"/>
      <c r="AH24" s="7">
        <v>8484.48</v>
      </c>
    </row>
    <row r="25" spans="2:39" ht="210" hidden="1" x14ac:dyDescent="0.25">
      <c r="B25" s="12" t="s">
        <v>71</v>
      </c>
      <c r="C25" s="12" t="s">
        <v>122</v>
      </c>
      <c r="D25" s="7">
        <v>2025</v>
      </c>
      <c r="E25" s="12" t="s">
        <v>123</v>
      </c>
      <c r="F25" s="8" t="s">
        <v>90</v>
      </c>
      <c r="G25" s="7" t="s">
        <v>75</v>
      </c>
      <c r="H25" s="7">
        <v>3</v>
      </c>
      <c r="I25" s="7" t="s">
        <v>75</v>
      </c>
      <c r="J25" s="19">
        <v>45253.2</v>
      </c>
      <c r="K25" s="7">
        <v>36202.559999999998</v>
      </c>
      <c r="L25" s="7">
        <v>9050.64</v>
      </c>
      <c r="M25" s="10">
        <f t="shared" si="0"/>
        <v>0</v>
      </c>
      <c r="N25" s="7">
        <v>11313.3</v>
      </c>
      <c r="O25" s="7">
        <v>9050.64</v>
      </c>
      <c r="P25" s="7">
        <v>2262.66</v>
      </c>
      <c r="Q25" s="7">
        <v>2026</v>
      </c>
      <c r="R25" s="7">
        <v>11313.3</v>
      </c>
      <c r="T25" s="7">
        <v>2026</v>
      </c>
      <c r="U25" s="7"/>
      <c r="V25" s="7"/>
      <c r="W25" s="7"/>
      <c r="X25" s="7"/>
      <c r="Y25" s="7"/>
      <c r="Z25" s="7"/>
      <c r="AA25" s="7">
        <v>7331.4</v>
      </c>
      <c r="AB25" s="7">
        <v>2592</v>
      </c>
      <c r="AC25" s="7">
        <v>4131</v>
      </c>
      <c r="AE25" s="7">
        <v>2848.5</v>
      </c>
      <c r="AF25" s="7">
        <v>2421</v>
      </c>
      <c r="AG25" s="7">
        <v>2934</v>
      </c>
      <c r="AH25" s="7">
        <v>6696</v>
      </c>
      <c r="AK25" s="7">
        <v>4986</v>
      </c>
    </row>
    <row r="26" spans="2:39" ht="180" hidden="1" x14ac:dyDescent="0.25">
      <c r="B26" s="12" t="s">
        <v>71</v>
      </c>
      <c r="C26" s="12" t="s">
        <v>124</v>
      </c>
      <c r="D26" s="7">
        <v>2025</v>
      </c>
      <c r="E26" s="12" t="s">
        <v>125</v>
      </c>
      <c r="F26" s="8" t="s">
        <v>90</v>
      </c>
      <c r="G26" s="7" t="s">
        <v>75</v>
      </c>
      <c r="H26" s="7">
        <v>5</v>
      </c>
      <c r="I26" s="7" t="s">
        <v>75</v>
      </c>
      <c r="J26" s="19">
        <v>15867.21</v>
      </c>
      <c r="K26" s="7">
        <v>12693.767999999998</v>
      </c>
      <c r="L26" s="7">
        <v>3173.4419999999996</v>
      </c>
      <c r="M26" s="10">
        <f t="shared" si="0"/>
        <v>0</v>
      </c>
      <c r="N26" s="7">
        <v>3966.8025000000002</v>
      </c>
      <c r="O26" s="7">
        <v>3173.442</v>
      </c>
      <c r="P26" s="7">
        <v>793.3605</v>
      </c>
      <c r="Q26" s="7">
        <v>2025</v>
      </c>
      <c r="R26" s="7">
        <v>3966.8025000000002</v>
      </c>
      <c r="T26" s="7">
        <v>2025</v>
      </c>
      <c r="U26" s="7"/>
      <c r="V26" s="7"/>
      <c r="W26" s="7"/>
      <c r="X26" s="7"/>
      <c r="Y26" s="7"/>
      <c r="Z26" s="7"/>
      <c r="AA26" s="7">
        <v>1655.085</v>
      </c>
      <c r="AB26" s="7">
        <v>1038.165</v>
      </c>
      <c r="AC26" s="7">
        <v>1309.8374999999999</v>
      </c>
      <c r="AD26" s="7">
        <v>857.20499999999993</v>
      </c>
      <c r="AE26" s="7">
        <v>1847.3174999999999</v>
      </c>
      <c r="AF26" s="7">
        <v>1047.4424999999999</v>
      </c>
      <c r="AG26" s="7">
        <v>1359.33</v>
      </c>
      <c r="AH26" s="7">
        <v>2786.0250000000001</v>
      </c>
    </row>
    <row r="27" spans="2:39" ht="345" hidden="1" x14ac:dyDescent="0.25">
      <c r="B27" s="12" t="s">
        <v>71</v>
      </c>
      <c r="C27" s="12" t="s">
        <v>126</v>
      </c>
      <c r="D27" s="7">
        <v>2025</v>
      </c>
      <c r="E27" s="12" t="s">
        <v>127</v>
      </c>
      <c r="F27" s="8" t="s">
        <v>90</v>
      </c>
      <c r="G27" s="7" t="s">
        <v>75</v>
      </c>
      <c r="H27" s="7">
        <v>5</v>
      </c>
      <c r="I27" s="7" t="s">
        <v>75</v>
      </c>
      <c r="J27" s="19">
        <v>62999.869999999995</v>
      </c>
      <c r="K27" s="7">
        <v>50399.895999999993</v>
      </c>
      <c r="L27" s="7">
        <v>12599.973999999998</v>
      </c>
      <c r="M27" s="10">
        <f t="shared" si="0"/>
        <v>0</v>
      </c>
      <c r="N27" s="7">
        <v>15749.967500000001</v>
      </c>
      <c r="O27" s="7">
        <v>12599.974000000002</v>
      </c>
      <c r="P27" s="7">
        <v>3149.9935000000005</v>
      </c>
      <c r="Q27" s="7">
        <v>2026</v>
      </c>
      <c r="R27" s="7">
        <v>15749.967500000001</v>
      </c>
      <c r="T27" s="7">
        <v>2026</v>
      </c>
      <c r="U27" s="7"/>
      <c r="V27" s="7"/>
      <c r="W27" s="7"/>
      <c r="X27" s="7"/>
      <c r="Y27" s="7"/>
      <c r="Z27" s="7"/>
      <c r="AA27" s="7">
        <v>3573.3600000000006</v>
      </c>
      <c r="AB27" s="7">
        <v>2407.5450000000001</v>
      </c>
      <c r="AC27" s="7">
        <v>2075.4825000000001</v>
      </c>
      <c r="AD27" s="7">
        <v>608.63249999999994</v>
      </c>
      <c r="AE27" s="7">
        <v>2305.8000000000002</v>
      </c>
      <c r="AF27" s="7">
        <v>1469.6849999999999</v>
      </c>
      <c r="AG27" s="7">
        <v>1419.5475000000001</v>
      </c>
      <c r="AH27" s="7">
        <v>28979.850000000002</v>
      </c>
      <c r="AI27" s="7">
        <v>997.5</v>
      </c>
      <c r="AJ27" s="7">
        <v>1050</v>
      </c>
      <c r="AK27" s="7">
        <v>2362.5</v>
      </c>
    </row>
    <row r="28" spans="2:39" ht="255" x14ac:dyDescent="0.25">
      <c r="B28" s="12" t="s">
        <v>71</v>
      </c>
      <c r="C28" s="12" t="s">
        <v>128</v>
      </c>
      <c r="D28" s="7">
        <v>2023</v>
      </c>
      <c r="E28" s="12" t="s">
        <v>129</v>
      </c>
      <c r="F28" s="8" t="s">
        <v>90</v>
      </c>
      <c r="G28" s="7" t="s">
        <v>76</v>
      </c>
      <c r="I28" s="7" t="s">
        <v>75</v>
      </c>
      <c r="J28" s="35">
        <v>18033.381999999998</v>
      </c>
      <c r="K28" s="21">
        <v>14426.705599999998</v>
      </c>
      <c r="L28" s="21">
        <v>3606.6763999999994</v>
      </c>
      <c r="M28" s="53">
        <f t="shared" si="0"/>
        <v>0</v>
      </c>
      <c r="N28" s="25">
        <v>4508.3454999999994</v>
      </c>
      <c r="O28" s="25">
        <v>3606.6763999999994</v>
      </c>
      <c r="P28" s="56">
        <v>901.66909999999984</v>
      </c>
      <c r="Q28" s="7">
        <v>2024</v>
      </c>
      <c r="R28" s="25">
        <v>4508.3454999999994</v>
      </c>
      <c r="T28" s="7">
        <v>2024</v>
      </c>
      <c r="U28" s="35"/>
      <c r="X28" s="21">
        <f>+O28</f>
        <v>3606.6763999999994</v>
      </c>
      <c r="Z28" s="45">
        <f t="shared" ref="Z28:Z29" si="3">+X28</f>
        <v>3606.6763999999994</v>
      </c>
      <c r="AA28" s="22">
        <v>11546.2104</v>
      </c>
      <c r="AB28" s="22">
        <v>547.10040000000004</v>
      </c>
      <c r="AC28" s="22">
        <v>230.00015999999999</v>
      </c>
      <c r="AD28" s="22"/>
      <c r="AE28" s="22">
        <v>104.52</v>
      </c>
      <c r="AF28" s="22"/>
      <c r="AG28" s="22">
        <v>60.16</v>
      </c>
      <c r="AH28" s="22">
        <v>1037.05044</v>
      </c>
    </row>
    <row r="29" spans="2:39" ht="90" x14ac:dyDescent="0.25">
      <c r="B29" s="12" t="s">
        <v>71</v>
      </c>
      <c r="C29" s="12" t="s">
        <v>131</v>
      </c>
      <c r="D29" s="7">
        <v>2024</v>
      </c>
      <c r="E29" s="12" t="s">
        <v>132</v>
      </c>
      <c r="F29" s="8" t="s">
        <v>90</v>
      </c>
      <c r="G29" s="7" t="s">
        <v>75</v>
      </c>
      <c r="H29" s="7">
        <v>3</v>
      </c>
      <c r="I29" s="7" t="s">
        <v>75</v>
      </c>
      <c r="J29" s="35">
        <v>4512.55</v>
      </c>
      <c r="K29" s="21">
        <v>3610.04</v>
      </c>
      <c r="L29" s="21">
        <v>902.51</v>
      </c>
      <c r="M29" s="53">
        <f t="shared" si="0"/>
        <v>0</v>
      </c>
      <c r="N29" s="21">
        <v>1128.1375</v>
      </c>
      <c r="O29" s="21">
        <v>902.51</v>
      </c>
      <c r="P29" s="46">
        <v>225.6275</v>
      </c>
      <c r="Q29" s="7">
        <v>2024</v>
      </c>
      <c r="R29" s="25">
        <v>1128.1375</v>
      </c>
      <c r="T29" s="7">
        <v>2024</v>
      </c>
      <c r="U29" s="35"/>
      <c r="X29" s="21">
        <f>+O29</f>
        <v>902.51</v>
      </c>
      <c r="Z29" s="44">
        <f t="shared" si="3"/>
        <v>902.51</v>
      </c>
      <c r="AA29" s="7">
        <v>584.05500000000006</v>
      </c>
      <c r="AB29" s="7">
        <v>357.21000000000004</v>
      </c>
      <c r="AC29" s="7">
        <v>650.00700000000006</v>
      </c>
      <c r="AD29" s="7">
        <v>70.47</v>
      </c>
      <c r="AE29" s="7">
        <v>229.041</v>
      </c>
      <c r="AF29" s="7">
        <v>228.52800000000002</v>
      </c>
      <c r="AG29" s="7">
        <v>279.09180000000003</v>
      </c>
      <c r="AH29" s="7">
        <v>986.01299999999992</v>
      </c>
    </row>
    <row r="30" spans="2:39" ht="165" hidden="1" x14ac:dyDescent="0.25">
      <c r="B30" s="12" t="s">
        <v>71</v>
      </c>
      <c r="C30" s="12" t="s">
        <v>133</v>
      </c>
      <c r="D30" s="7">
        <v>2024</v>
      </c>
      <c r="E30" s="12" t="s">
        <v>134</v>
      </c>
      <c r="F30" s="8" t="s">
        <v>90</v>
      </c>
      <c r="G30" s="7" t="s">
        <v>75</v>
      </c>
      <c r="H30" s="7">
        <v>2</v>
      </c>
      <c r="I30" s="7" t="s">
        <v>75</v>
      </c>
      <c r="J30" s="19">
        <v>960</v>
      </c>
      <c r="K30" s="7">
        <v>768</v>
      </c>
      <c r="L30" s="7">
        <v>192</v>
      </c>
      <c r="M30" s="10">
        <f t="shared" si="0"/>
        <v>0</v>
      </c>
      <c r="N30" s="7">
        <v>240</v>
      </c>
      <c r="O30" s="7">
        <v>192</v>
      </c>
      <c r="P30" s="7">
        <v>48</v>
      </c>
      <c r="Q30" s="7">
        <v>2025</v>
      </c>
      <c r="R30" s="7">
        <v>240</v>
      </c>
      <c r="T30" s="7">
        <v>2025</v>
      </c>
      <c r="U30" s="7"/>
      <c r="V30" s="7"/>
      <c r="W30" s="7"/>
      <c r="X30" s="7"/>
      <c r="Y30" s="7"/>
      <c r="Z30" s="7"/>
      <c r="AA30" s="7">
        <v>11024</v>
      </c>
      <c r="AB30" s="7">
        <v>4980</v>
      </c>
      <c r="AC30" s="7">
        <v>7572</v>
      </c>
      <c r="AD30" s="7">
        <v>320</v>
      </c>
      <c r="AE30" s="7">
        <v>3852</v>
      </c>
      <c r="AF30" s="7">
        <v>3132</v>
      </c>
      <c r="AG30" s="7">
        <v>3920</v>
      </c>
      <c r="AH30" s="7">
        <v>10120</v>
      </c>
    </row>
    <row r="31" spans="2:39" ht="180" hidden="1" x14ac:dyDescent="0.25">
      <c r="B31" s="12" t="s">
        <v>71</v>
      </c>
      <c r="C31" s="12" t="s">
        <v>135</v>
      </c>
      <c r="D31" s="7">
        <v>2024</v>
      </c>
      <c r="E31" s="12" t="s">
        <v>136</v>
      </c>
      <c r="F31" s="8" t="s">
        <v>90</v>
      </c>
      <c r="G31" s="7" t="s">
        <v>75</v>
      </c>
      <c r="H31" s="7">
        <v>2</v>
      </c>
      <c r="I31" s="7" t="s">
        <v>75</v>
      </c>
      <c r="J31" s="19">
        <v>17025.14</v>
      </c>
      <c r="K31" s="7">
        <v>13620.111999999999</v>
      </c>
      <c r="L31" s="7">
        <v>3405.0279999999998</v>
      </c>
      <c r="M31" s="10">
        <f t="shared" si="0"/>
        <v>0</v>
      </c>
      <c r="N31" s="7">
        <v>4256.2849999999999</v>
      </c>
      <c r="O31" s="7">
        <v>3405.0279999999998</v>
      </c>
      <c r="P31" s="7">
        <v>851.25699999999995</v>
      </c>
      <c r="Q31" s="7">
        <v>2025</v>
      </c>
      <c r="R31" s="7">
        <v>4256.2849999999999</v>
      </c>
      <c r="T31" s="7">
        <v>2025</v>
      </c>
      <c r="U31" s="7"/>
      <c r="V31" s="7"/>
      <c r="W31" s="7"/>
      <c r="X31" s="7"/>
      <c r="Y31" s="7"/>
      <c r="Z31" s="7"/>
      <c r="AA31" s="19">
        <v>136999.9</v>
      </c>
      <c r="AB31" s="19">
        <v>80415.08</v>
      </c>
      <c r="AC31" s="19">
        <v>97541.4522</v>
      </c>
      <c r="AD31" s="19">
        <v>25097.839999999997</v>
      </c>
      <c r="AE31" s="19">
        <v>87737.641999999993</v>
      </c>
      <c r="AF31" s="19">
        <v>59104.608</v>
      </c>
      <c r="AG31" s="19">
        <v>74215.894</v>
      </c>
      <c r="AH31" s="19">
        <v>131938.12</v>
      </c>
      <c r="AI31" s="19">
        <v>106975.39499999999</v>
      </c>
      <c r="AJ31" s="19">
        <v>74476.4372</v>
      </c>
      <c r="AK31" s="19">
        <v>81492.34</v>
      </c>
    </row>
    <row r="32" spans="2:39" ht="105" x14ac:dyDescent="0.25">
      <c r="B32" s="12" t="s">
        <v>71</v>
      </c>
      <c r="C32" s="12" t="s">
        <v>137</v>
      </c>
      <c r="D32" s="7">
        <v>2018</v>
      </c>
      <c r="E32" s="12" t="s">
        <v>138</v>
      </c>
      <c r="F32" s="8" t="s">
        <v>74</v>
      </c>
      <c r="G32" s="7" t="s">
        <v>75</v>
      </c>
      <c r="H32" s="7">
        <v>5</v>
      </c>
      <c r="I32" s="7" t="s">
        <v>75</v>
      </c>
      <c r="J32" s="25">
        <v>1499000</v>
      </c>
      <c r="K32" s="21">
        <v>1199200</v>
      </c>
      <c r="L32" s="21">
        <v>299800</v>
      </c>
      <c r="M32" s="53">
        <f t="shared" si="0"/>
        <v>0</v>
      </c>
      <c r="N32" s="21">
        <v>374750</v>
      </c>
      <c r="O32" s="21">
        <v>299800</v>
      </c>
      <c r="P32" s="46">
        <v>74950</v>
      </c>
      <c r="Q32" s="7">
        <v>2019</v>
      </c>
      <c r="R32" s="25">
        <v>374750</v>
      </c>
      <c r="S32" s="7">
        <v>4</v>
      </c>
      <c r="T32" s="7" t="s">
        <v>139</v>
      </c>
      <c r="U32" s="21">
        <v>281062.5</v>
      </c>
      <c r="V32" s="21">
        <v>224850</v>
      </c>
      <c r="W32" s="21">
        <v>56212.5</v>
      </c>
      <c r="X32" s="25">
        <f>+O32</f>
        <v>299800</v>
      </c>
      <c r="Y32" s="25"/>
      <c r="Z32" s="44">
        <f t="shared" ref="Z32:Z38" si="4">+X32</f>
        <v>299800</v>
      </c>
    </row>
    <row r="33" spans="2:26" ht="90" x14ac:dyDescent="0.25">
      <c r="B33" s="12" t="s">
        <v>105</v>
      </c>
      <c r="C33" s="12" t="s">
        <v>140</v>
      </c>
      <c r="D33" s="7">
        <v>2024</v>
      </c>
      <c r="E33" s="12" t="s">
        <v>141</v>
      </c>
      <c r="F33" s="12" t="s">
        <v>90</v>
      </c>
      <c r="G33" s="7" t="s">
        <v>75</v>
      </c>
      <c r="H33" s="7">
        <v>3</v>
      </c>
      <c r="I33" s="7" t="s">
        <v>76</v>
      </c>
      <c r="J33" s="35">
        <v>2676</v>
      </c>
      <c r="K33" s="21">
        <v>2140.8000000000002</v>
      </c>
      <c r="L33" s="21">
        <v>535.20000000000005</v>
      </c>
      <c r="M33" s="53">
        <f t="shared" si="0"/>
        <v>0</v>
      </c>
      <c r="N33" s="21">
        <v>2676</v>
      </c>
      <c r="O33" s="21">
        <v>2140.8000000000002</v>
      </c>
      <c r="P33" s="46">
        <v>535.20000000000005</v>
      </c>
      <c r="Q33" s="7" t="s">
        <v>142</v>
      </c>
      <c r="R33" s="25">
        <v>892</v>
      </c>
      <c r="S33" s="7" t="s">
        <v>143</v>
      </c>
      <c r="T33" s="7" t="s">
        <v>142</v>
      </c>
      <c r="U33" s="35">
        <v>2007</v>
      </c>
      <c r="V33" s="21">
        <v>1605.6</v>
      </c>
      <c r="W33" s="21">
        <v>401.4</v>
      </c>
      <c r="X33" s="21">
        <f>+O33/S33</f>
        <v>1070.4000000000001</v>
      </c>
      <c r="Z33" s="44">
        <f t="shared" si="4"/>
        <v>1070.4000000000001</v>
      </c>
    </row>
    <row r="34" spans="2:26" ht="90" x14ac:dyDescent="0.25">
      <c r="B34" s="12" t="s">
        <v>105</v>
      </c>
      <c r="C34" s="12" t="s">
        <v>144</v>
      </c>
      <c r="D34" s="7">
        <v>2023</v>
      </c>
      <c r="E34" s="12" t="s">
        <v>145</v>
      </c>
      <c r="F34" s="12" t="s">
        <v>74</v>
      </c>
      <c r="G34" s="7" t="s">
        <v>76</v>
      </c>
      <c r="I34" s="7" t="s">
        <v>76</v>
      </c>
      <c r="J34" s="21">
        <v>2576</v>
      </c>
      <c r="K34" s="21">
        <v>2060.8000000000002</v>
      </c>
      <c r="L34" s="21">
        <v>515.20000000000005</v>
      </c>
      <c r="M34" s="53">
        <f t="shared" si="0"/>
        <v>0</v>
      </c>
      <c r="N34" s="21">
        <v>2576</v>
      </c>
      <c r="O34" s="21">
        <f>+N34*0.8</f>
        <v>2060.8000000000002</v>
      </c>
      <c r="P34" s="46">
        <f>+N34*0.2</f>
        <v>515.20000000000005</v>
      </c>
      <c r="Q34" s="7">
        <v>2024</v>
      </c>
      <c r="R34" s="25">
        <v>1322.31</v>
      </c>
      <c r="T34" s="7">
        <v>2023</v>
      </c>
      <c r="U34" s="21">
        <v>1932</v>
      </c>
      <c r="V34" s="21">
        <v>1545.6000000000001</v>
      </c>
      <c r="W34" s="21">
        <v>386.40000000000003</v>
      </c>
      <c r="X34" s="21">
        <f>+O34</f>
        <v>2060.8000000000002</v>
      </c>
      <c r="Z34" s="44">
        <f t="shared" si="4"/>
        <v>2060.8000000000002</v>
      </c>
    </row>
    <row r="35" spans="2:26" ht="60" x14ac:dyDescent="0.25">
      <c r="B35" s="12" t="s">
        <v>105</v>
      </c>
      <c r="C35" s="12" t="s">
        <v>146</v>
      </c>
      <c r="D35" s="7">
        <v>2023</v>
      </c>
      <c r="E35" s="12" t="s">
        <v>147</v>
      </c>
      <c r="F35" s="12" t="s">
        <v>74</v>
      </c>
      <c r="G35" s="7" t="s">
        <v>76</v>
      </c>
      <c r="I35" s="7" t="s">
        <v>76</v>
      </c>
      <c r="J35" s="21">
        <v>65486.55</v>
      </c>
      <c r="K35" s="21">
        <v>52389.240000000005</v>
      </c>
      <c r="L35" s="21">
        <v>13097.310000000001</v>
      </c>
      <c r="M35" s="53">
        <f t="shared" si="0"/>
        <v>0</v>
      </c>
      <c r="N35" s="21">
        <v>65486.55</v>
      </c>
      <c r="O35" s="21">
        <f>+N35*0.8</f>
        <v>52389.240000000005</v>
      </c>
      <c r="P35" s="46">
        <f>+N35*0.2</f>
        <v>13097.310000000001</v>
      </c>
      <c r="Q35" s="7">
        <v>2024</v>
      </c>
      <c r="R35" s="25">
        <v>33615.56</v>
      </c>
      <c r="T35" s="7">
        <v>2023</v>
      </c>
      <c r="U35" s="21">
        <v>49114.912500000006</v>
      </c>
      <c r="V35" s="21">
        <v>39291.930000000008</v>
      </c>
      <c r="W35" s="21">
        <v>9822.9825000000019</v>
      </c>
      <c r="X35" s="21">
        <f>+O35</f>
        <v>52389.240000000005</v>
      </c>
      <c r="Z35" s="44">
        <f t="shared" si="4"/>
        <v>52389.240000000005</v>
      </c>
    </row>
    <row r="36" spans="2:26" ht="90" x14ac:dyDescent="0.25">
      <c r="B36" s="12" t="s">
        <v>105</v>
      </c>
      <c r="C36" s="12" t="s">
        <v>148</v>
      </c>
      <c r="D36" s="7">
        <v>2023</v>
      </c>
      <c r="E36" s="12" t="s">
        <v>149</v>
      </c>
      <c r="F36" s="12" t="s">
        <v>74</v>
      </c>
      <c r="G36" s="7" t="s">
        <v>76</v>
      </c>
      <c r="I36" s="7" t="s">
        <v>76</v>
      </c>
      <c r="J36" s="21">
        <v>80</v>
      </c>
      <c r="K36" s="21">
        <v>64</v>
      </c>
      <c r="L36" s="21">
        <v>16</v>
      </c>
      <c r="M36" s="53">
        <f t="shared" si="0"/>
        <v>0</v>
      </c>
      <c r="N36" s="21">
        <v>80</v>
      </c>
      <c r="O36" s="21">
        <f>+N36*0.8</f>
        <v>64</v>
      </c>
      <c r="P36" s="46">
        <f>+N36*0.2</f>
        <v>16</v>
      </c>
      <c r="Q36" s="7">
        <v>2024</v>
      </c>
      <c r="R36" s="25">
        <v>41.07</v>
      </c>
      <c r="T36" s="7">
        <v>2023</v>
      </c>
      <c r="U36" s="21">
        <v>60</v>
      </c>
      <c r="V36" s="21">
        <v>48</v>
      </c>
      <c r="W36" s="21">
        <v>12</v>
      </c>
      <c r="X36" s="21">
        <f>+O36</f>
        <v>64</v>
      </c>
      <c r="Z36" s="44">
        <f t="shared" si="4"/>
        <v>64</v>
      </c>
    </row>
    <row r="37" spans="2:26" ht="90" x14ac:dyDescent="0.25">
      <c r="B37" s="12" t="s">
        <v>105</v>
      </c>
      <c r="C37" s="12" t="s">
        <v>150</v>
      </c>
      <c r="D37" s="7">
        <v>2023</v>
      </c>
      <c r="E37" s="12" t="s">
        <v>151</v>
      </c>
      <c r="F37" s="12" t="s">
        <v>74</v>
      </c>
      <c r="G37" s="7" t="s">
        <v>76</v>
      </c>
      <c r="I37" s="7" t="s">
        <v>76</v>
      </c>
      <c r="J37" s="21">
        <v>8800</v>
      </c>
      <c r="K37" s="21">
        <v>7040</v>
      </c>
      <c r="L37" s="21">
        <v>1760</v>
      </c>
      <c r="M37" s="53">
        <f t="shared" si="0"/>
        <v>0</v>
      </c>
      <c r="N37" s="21">
        <v>8800</v>
      </c>
      <c r="O37" s="21">
        <f>+N37*0.8</f>
        <v>7040</v>
      </c>
      <c r="P37" s="46">
        <f>+N37*0.2</f>
        <v>1760</v>
      </c>
      <c r="Q37" s="7">
        <v>2024</v>
      </c>
      <c r="R37" s="25">
        <v>4517.22</v>
      </c>
      <c r="T37" s="7">
        <v>2023</v>
      </c>
      <c r="U37" s="21">
        <v>6600</v>
      </c>
      <c r="V37" s="21">
        <v>5280</v>
      </c>
      <c r="W37" s="21">
        <v>1320</v>
      </c>
      <c r="X37" s="21">
        <f>+O37</f>
        <v>7040</v>
      </c>
      <c r="Z37" s="44">
        <f t="shared" si="4"/>
        <v>7040</v>
      </c>
    </row>
    <row r="38" spans="2:26" ht="105" x14ac:dyDescent="0.25">
      <c r="B38" s="12" t="s">
        <v>105</v>
      </c>
      <c r="C38" s="12" t="s">
        <v>152</v>
      </c>
      <c r="D38" s="7">
        <v>2023</v>
      </c>
      <c r="E38" s="12" t="s">
        <v>153</v>
      </c>
      <c r="F38" s="12" t="s">
        <v>90</v>
      </c>
      <c r="G38" s="7" t="s">
        <v>76</v>
      </c>
      <c r="I38" s="7" t="s">
        <v>76</v>
      </c>
      <c r="J38" s="35">
        <v>12</v>
      </c>
      <c r="K38" s="21">
        <v>9.6000000000000014</v>
      </c>
      <c r="L38" s="21">
        <v>2.4000000000000004</v>
      </c>
      <c r="M38" s="53">
        <f t="shared" si="0"/>
        <v>0</v>
      </c>
      <c r="N38" s="21">
        <v>12</v>
      </c>
      <c r="O38" s="21">
        <f>+N38*0.8</f>
        <v>9.6000000000000014</v>
      </c>
      <c r="P38" s="46">
        <f>+N38*0.2</f>
        <v>2.4000000000000004</v>
      </c>
      <c r="Q38" s="7">
        <v>2024</v>
      </c>
      <c r="R38" s="25">
        <v>7.2</v>
      </c>
      <c r="T38" s="7">
        <v>2024</v>
      </c>
      <c r="U38" s="35">
        <v>9</v>
      </c>
      <c r="V38" s="21">
        <v>7.2</v>
      </c>
      <c r="W38" s="21">
        <v>1.8</v>
      </c>
      <c r="X38" s="21">
        <f>+O38</f>
        <v>9.6000000000000014</v>
      </c>
      <c r="Z38" s="44">
        <f t="shared" si="4"/>
        <v>9.6000000000000014</v>
      </c>
    </row>
    <row r="39" spans="2:26" s="21" customFormat="1" ht="75" x14ac:dyDescent="0.25">
      <c r="B39" s="62" t="s">
        <v>105</v>
      </c>
      <c r="C39" s="62" t="s">
        <v>154</v>
      </c>
      <c r="D39" s="21">
        <v>2024</v>
      </c>
      <c r="E39" s="62" t="s">
        <v>155</v>
      </c>
      <c r="F39" s="62" t="s">
        <v>90</v>
      </c>
      <c r="G39" s="21" t="s">
        <v>76</v>
      </c>
      <c r="I39" s="21" t="s">
        <v>76</v>
      </c>
      <c r="J39" s="35">
        <v>44189.47</v>
      </c>
      <c r="K39" s="21">
        <v>35351.576000000001</v>
      </c>
      <c r="L39" s="21">
        <v>8837.8940000000002</v>
      </c>
      <c r="M39" s="53">
        <f t="shared" si="0"/>
        <v>0</v>
      </c>
      <c r="N39" s="21">
        <v>44189.47</v>
      </c>
      <c r="P39" s="46"/>
      <c r="Q39" s="21">
        <v>2025</v>
      </c>
      <c r="R39" s="25">
        <v>26513.68</v>
      </c>
      <c r="T39" s="21">
        <v>2024</v>
      </c>
      <c r="U39" s="35">
        <v>33142.102500000001</v>
      </c>
      <c r="V39" s="21">
        <v>26513.682000000001</v>
      </c>
      <c r="W39" s="21">
        <v>6628.4205000000002</v>
      </c>
      <c r="Z39" s="46"/>
    </row>
    <row r="40" spans="2:26" s="21" customFormat="1" ht="105" x14ac:dyDescent="0.25">
      <c r="B40" s="62" t="s">
        <v>105</v>
      </c>
      <c r="C40" s="62" t="s">
        <v>156</v>
      </c>
      <c r="D40" s="21">
        <v>2024</v>
      </c>
      <c r="E40" s="62" t="s">
        <v>157</v>
      </c>
      <c r="F40" s="62" t="s">
        <v>90</v>
      </c>
      <c r="G40" s="21" t="s">
        <v>76</v>
      </c>
      <c r="I40" s="21" t="s">
        <v>76</v>
      </c>
      <c r="J40" s="35">
        <v>1450</v>
      </c>
      <c r="K40" s="21">
        <v>1160</v>
      </c>
      <c r="L40" s="21">
        <v>290</v>
      </c>
      <c r="M40" s="53">
        <f t="shared" si="0"/>
        <v>0</v>
      </c>
      <c r="N40" s="21">
        <v>1450</v>
      </c>
      <c r="P40" s="46"/>
      <c r="Q40" s="21">
        <v>2025</v>
      </c>
      <c r="R40" s="25">
        <v>870</v>
      </c>
      <c r="T40" s="21">
        <v>2024</v>
      </c>
      <c r="U40" s="35">
        <v>1087.5</v>
      </c>
      <c r="V40" s="21">
        <v>870</v>
      </c>
      <c r="W40" s="21">
        <v>217.5</v>
      </c>
      <c r="Z40" s="46"/>
    </row>
    <row r="41" spans="2:26" s="21" customFormat="1" ht="150" x14ac:dyDescent="0.25">
      <c r="B41" s="62" t="s">
        <v>105</v>
      </c>
      <c r="C41" s="62" t="s">
        <v>158</v>
      </c>
      <c r="D41" s="21">
        <v>2024</v>
      </c>
      <c r="E41" s="62" t="s">
        <v>159</v>
      </c>
      <c r="F41" s="62" t="s">
        <v>90</v>
      </c>
      <c r="G41" s="21" t="s">
        <v>76</v>
      </c>
      <c r="I41" s="21" t="s">
        <v>76</v>
      </c>
      <c r="J41" s="35">
        <v>60</v>
      </c>
      <c r="K41" s="21">
        <v>48</v>
      </c>
      <c r="L41" s="21">
        <v>12</v>
      </c>
      <c r="M41" s="53">
        <f t="shared" si="0"/>
        <v>0</v>
      </c>
      <c r="N41" s="21">
        <v>60</v>
      </c>
      <c r="P41" s="46"/>
      <c r="Q41" s="21">
        <v>2025</v>
      </c>
      <c r="R41" s="25">
        <v>36</v>
      </c>
      <c r="T41" s="21">
        <v>2024</v>
      </c>
      <c r="U41" s="35">
        <v>45</v>
      </c>
      <c r="V41" s="21">
        <v>36</v>
      </c>
      <c r="W41" s="21">
        <v>9</v>
      </c>
      <c r="Z41" s="46"/>
    </row>
    <row r="42" spans="2:26" s="21" customFormat="1" ht="90" x14ac:dyDescent="0.25">
      <c r="B42" s="62" t="s">
        <v>105</v>
      </c>
      <c r="C42" s="62" t="s">
        <v>160</v>
      </c>
      <c r="D42" s="21">
        <v>2024</v>
      </c>
      <c r="E42" s="62" t="s">
        <v>161</v>
      </c>
      <c r="F42" s="62" t="s">
        <v>90</v>
      </c>
      <c r="G42" s="21" t="s">
        <v>76</v>
      </c>
      <c r="I42" s="21" t="s">
        <v>76</v>
      </c>
      <c r="J42" s="35">
        <v>900</v>
      </c>
      <c r="K42" s="21">
        <v>720</v>
      </c>
      <c r="L42" s="21">
        <v>180</v>
      </c>
      <c r="M42" s="53">
        <f t="shared" si="0"/>
        <v>0</v>
      </c>
      <c r="N42" s="21">
        <v>900</v>
      </c>
      <c r="P42" s="46"/>
      <c r="Q42" s="21">
        <v>2025</v>
      </c>
      <c r="R42" s="25">
        <v>540</v>
      </c>
      <c r="T42" s="21">
        <v>2024</v>
      </c>
      <c r="U42" s="35">
        <v>675</v>
      </c>
      <c r="V42" s="21">
        <v>540</v>
      </c>
      <c r="W42" s="21">
        <v>135</v>
      </c>
      <c r="Z42" s="46"/>
    </row>
    <row r="43" spans="2:26" ht="90" hidden="1" x14ac:dyDescent="0.25">
      <c r="B43" s="12" t="s">
        <v>105</v>
      </c>
      <c r="C43" s="12" t="s">
        <v>162</v>
      </c>
      <c r="D43" s="7">
        <v>2025</v>
      </c>
      <c r="E43" s="12" t="s">
        <v>163</v>
      </c>
      <c r="F43" s="12" t="s">
        <v>90</v>
      </c>
      <c r="G43" s="7" t="s">
        <v>76</v>
      </c>
      <c r="I43" s="7" t="s">
        <v>76</v>
      </c>
      <c r="J43" s="19">
        <v>202775.28</v>
      </c>
      <c r="K43" s="7">
        <v>162220.22400000002</v>
      </c>
      <c r="L43" s="7">
        <v>40555.056000000004</v>
      </c>
      <c r="M43" s="10">
        <f t="shared" si="0"/>
        <v>0</v>
      </c>
      <c r="N43" s="7">
        <v>202775.28</v>
      </c>
      <c r="O43" s="7"/>
      <c r="P43" s="7"/>
      <c r="Q43" s="7">
        <v>2026</v>
      </c>
      <c r="R43" s="7">
        <v>121665.17</v>
      </c>
      <c r="T43" s="7">
        <v>2025</v>
      </c>
      <c r="U43" s="7">
        <v>152081.46</v>
      </c>
      <c r="V43" s="7">
        <v>121665.16800000001</v>
      </c>
      <c r="W43" s="7">
        <v>30416.292000000001</v>
      </c>
      <c r="X43" s="7"/>
      <c r="Y43" s="7"/>
      <c r="Z43" s="7"/>
    </row>
    <row r="44" spans="2:26" ht="120" hidden="1" x14ac:dyDescent="0.25">
      <c r="B44" s="12" t="s">
        <v>105</v>
      </c>
      <c r="C44" s="12" t="s">
        <v>164</v>
      </c>
      <c r="D44" s="7">
        <v>2025</v>
      </c>
      <c r="E44" s="12" t="s">
        <v>165</v>
      </c>
      <c r="F44" s="12" t="s">
        <v>90</v>
      </c>
      <c r="G44" s="7" t="s">
        <v>76</v>
      </c>
      <c r="I44" s="7" t="s">
        <v>76</v>
      </c>
      <c r="J44" s="19">
        <v>300</v>
      </c>
      <c r="K44" s="7">
        <v>240</v>
      </c>
      <c r="L44" s="7">
        <v>60</v>
      </c>
      <c r="M44" s="10">
        <f t="shared" si="0"/>
        <v>0</v>
      </c>
      <c r="N44" s="7">
        <v>300</v>
      </c>
      <c r="O44" s="7"/>
      <c r="P44" s="7"/>
      <c r="Q44" s="7">
        <v>2026</v>
      </c>
      <c r="R44" s="7">
        <v>180</v>
      </c>
      <c r="T44" s="7">
        <v>2025</v>
      </c>
      <c r="U44" s="7">
        <v>225</v>
      </c>
      <c r="V44" s="7">
        <v>180</v>
      </c>
      <c r="W44" s="7">
        <v>45</v>
      </c>
      <c r="X44" s="7"/>
      <c r="Y44" s="7"/>
      <c r="Z44" s="7"/>
    </row>
    <row r="45" spans="2:26" ht="105" hidden="1" x14ac:dyDescent="0.25">
      <c r="B45" s="12" t="s">
        <v>105</v>
      </c>
      <c r="C45" s="12" t="s">
        <v>166</v>
      </c>
      <c r="D45" s="7">
        <v>2026</v>
      </c>
      <c r="E45" s="12" t="s">
        <v>167</v>
      </c>
      <c r="F45" s="12" t="s">
        <v>90</v>
      </c>
      <c r="G45" s="7" t="s">
        <v>76</v>
      </c>
      <c r="I45" s="7" t="s">
        <v>76</v>
      </c>
      <c r="J45" s="19">
        <v>4675</v>
      </c>
      <c r="K45" s="7">
        <v>3740</v>
      </c>
      <c r="L45" s="7">
        <v>935</v>
      </c>
      <c r="M45" s="10">
        <f t="shared" si="0"/>
        <v>0</v>
      </c>
      <c r="N45" s="7">
        <v>4675</v>
      </c>
      <c r="O45" s="7"/>
      <c r="P45" s="7"/>
      <c r="Q45" s="7">
        <v>2027</v>
      </c>
      <c r="R45" s="7">
        <v>2805</v>
      </c>
      <c r="T45" s="7">
        <v>2026</v>
      </c>
      <c r="U45" s="7">
        <v>3506.25</v>
      </c>
      <c r="V45" s="7">
        <v>2805</v>
      </c>
      <c r="W45" s="7">
        <v>701.25</v>
      </c>
      <c r="X45" s="7"/>
      <c r="Y45" s="7"/>
      <c r="Z45" s="7"/>
    </row>
    <row r="46" spans="2:26" ht="90" hidden="1" x14ac:dyDescent="0.25">
      <c r="B46" s="12" t="s">
        <v>105</v>
      </c>
      <c r="C46" s="12" t="s">
        <v>168</v>
      </c>
      <c r="D46" s="7">
        <v>2026</v>
      </c>
      <c r="E46" s="12" t="s">
        <v>169</v>
      </c>
      <c r="F46" s="12" t="s">
        <v>90</v>
      </c>
      <c r="G46" s="7" t="s">
        <v>76</v>
      </c>
      <c r="I46" s="7" t="s">
        <v>76</v>
      </c>
      <c r="J46" s="19">
        <v>121067.52</v>
      </c>
      <c r="K46" s="7">
        <v>96854.016000000003</v>
      </c>
      <c r="L46" s="7">
        <v>24213.504000000001</v>
      </c>
      <c r="M46" s="10">
        <f t="shared" si="0"/>
        <v>0</v>
      </c>
      <c r="N46" s="7">
        <v>121067.52</v>
      </c>
      <c r="O46" s="7"/>
      <c r="P46" s="7"/>
      <c r="Q46" s="7">
        <v>2027</v>
      </c>
      <c r="R46" s="22">
        <v>72640.509999999995</v>
      </c>
      <c r="U46" s="7">
        <v>90800.639999999999</v>
      </c>
      <c r="V46" s="7">
        <v>72640.512000000002</v>
      </c>
      <c r="W46" s="7">
        <v>18160.128000000001</v>
      </c>
      <c r="X46" s="7"/>
      <c r="Y46" s="7"/>
      <c r="Z46" s="7"/>
    </row>
    <row r="47" spans="2:26" ht="105" hidden="1" x14ac:dyDescent="0.25">
      <c r="B47" s="12" t="s">
        <v>105</v>
      </c>
      <c r="C47" s="12" t="s">
        <v>170</v>
      </c>
      <c r="D47" s="7">
        <v>2026</v>
      </c>
      <c r="E47" s="12" t="s">
        <v>171</v>
      </c>
      <c r="F47" s="12" t="s">
        <v>90</v>
      </c>
      <c r="G47" s="7" t="s">
        <v>76</v>
      </c>
      <c r="I47" s="7" t="s">
        <v>76</v>
      </c>
      <c r="J47" s="19">
        <v>40</v>
      </c>
      <c r="K47" s="7">
        <v>32</v>
      </c>
      <c r="L47" s="7">
        <v>8</v>
      </c>
      <c r="M47" s="10">
        <f t="shared" si="0"/>
        <v>0</v>
      </c>
      <c r="N47" s="7">
        <v>40</v>
      </c>
      <c r="O47" s="7"/>
      <c r="P47" s="7"/>
      <c r="Q47" s="7">
        <v>2027</v>
      </c>
      <c r="R47" s="22">
        <v>24</v>
      </c>
      <c r="U47" s="7">
        <v>30</v>
      </c>
      <c r="V47" s="7">
        <v>24</v>
      </c>
      <c r="W47" s="7">
        <v>6</v>
      </c>
      <c r="X47" s="7"/>
      <c r="Y47" s="7"/>
      <c r="Z47" s="7"/>
    </row>
    <row r="48" spans="2:26" s="21" customFormat="1" ht="105" x14ac:dyDescent="0.25">
      <c r="B48" s="62" t="s">
        <v>105</v>
      </c>
      <c r="C48" s="62" t="s">
        <v>172</v>
      </c>
      <c r="D48" s="21">
        <v>2024</v>
      </c>
      <c r="E48" s="62" t="s">
        <v>173</v>
      </c>
      <c r="F48" s="62" t="s">
        <v>90</v>
      </c>
      <c r="G48" s="21" t="s">
        <v>76</v>
      </c>
      <c r="I48" s="21" t="s">
        <v>76</v>
      </c>
      <c r="J48" s="35">
        <v>75965</v>
      </c>
      <c r="K48" s="21">
        <v>60772</v>
      </c>
      <c r="L48" s="21">
        <v>15193</v>
      </c>
      <c r="M48" s="53">
        <f t="shared" si="0"/>
        <v>0</v>
      </c>
      <c r="N48" s="21">
        <v>75965</v>
      </c>
      <c r="P48" s="46"/>
      <c r="Q48" s="21">
        <v>2025</v>
      </c>
      <c r="R48" s="25">
        <v>45579</v>
      </c>
      <c r="T48" s="21">
        <v>2024</v>
      </c>
      <c r="U48" s="35">
        <v>56973.75</v>
      </c>
      <c r="V48" s="21">
        <v>45579</v>
      </c>
      <c r="W48" s="21">
        <v>11394.75</v>
      </c>
      <c r="Z48" s="46"/>
    </row>
    <row r="49" spans="2:26" s="21" customFormat="1" ht="120" x14ac:dyDescent="0.25">
      <c r="B49" s="62" t="s">
        <v>105</v>
      </c>
      <c r="C49" s="62" t="s">
        <v>174</v>
      </c>
      <c r="D49" s="21">
        <v>2024</v>
      </c>
      <c r="E49" s="62" t="s">
        <v>175</v>
      </c>
      <c r="F49" s="62" t="s">
        <v>90</v>
      </c>
      <c r="G49" s="21" t="s">
        <v>76</v>
      </c>
      <c r="I49" s="21" t="s">
        <v>76</v>
      </c>
      <c r="J49" s="35">
        <v>32.79</v>
      </c>
      <c r="K49" s="21">
        <v>26.231999999999999</v>
      </c>
      <c r="L49" s="21">
        <v>6.5579999999999998</v>
      </c>
      <c r="M49" s="53">
        <f t="shared" si="0"/>
        <v>0</v>
      </c>
      <c r="N49" s="21">
        <v>32.79</v>
      </c>
      <c r="P49" s="46"/>
      <c r="Q49" s="21">
        <v>2025</v>
      </c>
      <c r="R49" s="25">
        <v>19.670000000000002</v>
      </c>
      <c r="T49" s="21">
        <v>2024</v>
      </c>
      <c r="U49" s="35">
        <v>24.592500000000001</v>
      </c>
      <c r="V49" s="21">
        <v>19.674000000000003</v>
      </c>
      <c r="W49" s="21">
        <v>4.9185000000000008</v>
      </c>
      <c r="Z49" s="46"/>
    </row>
    <row r="50" spans="2:26" s="21" customFormat="1" ht="60" x14ac:dyDescent="0.25">
      <c r="B50" s="62" t="s">
        <v>105</v>
      </c>
      <c r="C50" s="62" t="s">
        <v>176</v>
      </c>
      <c r="D50" s="21">
        <v>2024</v>
      </c>
      <c r="E50" s="62" t="s">
        <v>177</v>
      </c>
      <c r="F50" s="62" t="s">
        <v>90</v>
      </c>
      <c r="G50" s="21" t="s">
        <v>76</v>
      </c>
      <c r="I50" s="21" t="s">
        <v>76</v>
      </c>
      <c r="J50" s="35">
        <v>40420</v>
      </c>
      <c r="K50" s="21">
        <v>32336</v>
      </c>
      <c r="L50" s="21">
        <v>8084</v>
      </c>
      <c r="M50" s="53">
        <f t="shared" si="0"/>
        <v>0</v>
      </c>
      <c r="N50" s="21">
        <v>40420</v>
      </c>
      <c r="P50" s="46"/>
      <c r="Q50" s="21">
        <v>2025</v>
      </c>
      <c r="R50" s="25">
        <v>25252</v>
      </c>
      <c r="T50" s="21">
        <v>2024</v>
      </c>
      <c r="U50" s="35">
        <v>30315</v>
      </c>
      <c r="V50" s="21">
        <v>24252</v>
      </c>
      <c r="W50" s="21">
        <v>6063</v>
      </c>
      <c r="Z50" s="46"/>
    </row>
    <row r="51" spans="2:26" ht="90" x14ac:dyDescent="0.25">
      <c r="B51" s="12" t="s">
        <v>105</v>
      </c>
      <c r="C51" s="12" t="s">
        <v>178</v>
      </c>
      <c r="D51" s="7">
        <v>2022</v>
      </c>
      <c r="E51" s="12" t="s">
        <v>179</v>
      </c>
      <c r="F51" s="12" t="s">
        <v>90</v>
      </c>
      <c r="G51" s="7" t="s">
        <v>76</v>
      </c>
      <c r="I51" s="7" t="s">
        <v>76</v>
      </c>
      <c r="J51" s="35">
        <v>160</v>
      </c>
      <c r="K51" s="21">
        <v>128</v>
      </c>
      <c r="L51" s="21">
        <v>32</v>
      </c>
      <c r="M51" s="53">
        <f t="shared" si="0"/>
        <v>0</v>
      </c>
      <c r="N51" s="21">
        <v>160</v>
      </c>
      <c r="O51" s="21">
        <f>+N51*0.8</f>
        <v>128</v>
      </c>
      <c r="P51" s="46">
        <f>+N51*0.2</f>
        <v>32</v>
      </c>
      <c r="Q51" s="7">
        <v>2023</v>
      </c>
      <c r="R51" s="25">
        <v>82.13</v>
      </c>
      <c r="T51" s="7">
        <v>2022</v>
      </c>
      <c r="U51" s="35">
        <v>120</v>
      </c>
      <c r="V51" s="21">
        <v>96</v>
      </c>
      <c r="W51" s="21">
        <v>24</v>
      </c>
      <c r="X51" s="21">
        <f>+O51</f>
        <v>128</v>
      </c>
      <c r="Z51" s="44">
        <f t="shared" ref="Z51:Z55" si="5">+X51</f>
        <v>128</v>
      </c>
    </row>
    <row r="52" spans="2:26" ht="90" x14ac:dyDescent="0.25">
      <c r="B52" s="12" t="s">
        <v>105</v>
      </c>
      <c r="C52" s="12" t="s">
        <v>180</v>
      </c>
      <c r="D52" s="7">
        <v>2023</v>
      </c>
      <c r="E52" s="12" t="s">
        <v>181</v>
      </c>
      <c r="F52" s="12" t="s">
        <v>74</v>
      </c>
      <c r="G52" s="7" t="s">
        <v>76</v>
      </c>
      <c r="I52" s="7" t="s">
        <v>76</v>
      </c>
      <c r="J52" s="21">
        <v>200</v>
      </c>
      <c r="K52" s="21">
        <v>160</v>
      </c>
      <c r="L52" s="21">
        <v>40</v>
      </c>
      <c r="M52" s="53">
        <f t="shared" si="0"/>
        <v>0</v>
      </c>
      <c r="N52" s="21">
        <v>200</v>
      </c>
      <c r="O52" s="21">
        <f>+N52*0.8</f>
        <v>160</v>
      </c>
      <c r="P52" s="46">
        <f>+N52*0.2</f>
        <v>40</v>
      </c>
      <c r="Q52" s="7">
        <v>2024</v>
      </c>
      <c r="R52" s="25">
        <v>102.66</v>
      </c>
      <c r="T52" s="7">
        <v>2023</v>
      </c>
      <c r="U52" s="21">
        <v>150</v>
      </c>
      <c r="V52" s="21">
        <v>120</v>
      </c>
      <c r="W52" s="21">
        <v>30</v>
      </c>
      <c r="X52" s="21">
        <f>+O52</f>
        <v>160</v>
      </c>
      <c r="Z52" s="44">
        <f t="shared" si="5"/>
        <v>160</v>
      </c>
    </row>
    <row r="53" spans="2:26" ht="75" x14ac:dyDescent="0.25">
      <c r="B53" s="12" t="s">
        <v>105</v>
      </c>
      <c r="C53" s="12" t="s">
        <v>182</v>
      </c>
      <c r="D53" s="7">
        <v>2022</v>
      </c>
      <c r="E53" s="12" t="s">
        <v>183</v>
      </c>
      <c r="F53" s="12" t="s">
        <v>74</v>
      </c>
      <c r="G53" s="7" t="s">
        <v>76</v>
      </c>
      <c r="I53" s="7" t="s">
        <v>76</v>
      </c>
      <c r="J53" s="21">
        <v>31412.85</v>
      </c>
      <c r="K53" s="21">
        <v>25130.28</v>
      </c>
      <c r="L53" s="21">
        <v>6282.57</v>
      </c>
      <c r="M53" s="53">
        <f t="shared" si="0"/>
        <v>0</v>
      </c>
      <c r="N53" s="21">
        <v>31412.85</v>
      </c>
      <c r="O53" s="21">
        <f>+N53*0.8</f>
        <v>25130.28</v>
      </c>
      <c r="P53" s="46">
        <f>+N53*0.2</f>
        <v>6282.57</v>
      </c>
      <c r="Q53" s="7">
        <v>2023</v>
      </c>
      <c r="R53" s="25">
        <v>16124.84</v>
      </c>
      <c r="T53" s="7">
        <v>2022</v>
      </c>
      <c r="U53" s="21">
        <v>23559.637499999997</v>
      </c>
      <c r="V53" s="21">
        <v>18847.71</v>
      </c>
      <c r="W53" s="21">
        <v>4711.9274999999998</v>
      </c>
      <c r="X53" s="21">
        <f>+O53</f>
        <v>25130.28</v>
      </c>
      <c r="Z53" s="44">
        <f t="shared" si="5"/>
        <v>25130.28</v>
      </c>
    </row>
    <row r="54" spans="2:26" ht="75" x14ac:dyDescent="0.25">
      <c r="B54" s="12" t="s">
        <v>105</v>
      </c>
      <c r="C54" s="12" t="s">
        <v>184</v>
      </c>
      <c r="D54" s="7">
        <v>2023</v>
      </c>
      <c r="E54" s="12" t="s">
        <v>185</v>
      </c>
      <c r="F54" s="12" t="s">
        <v>74</v>
      </c>
      <c r="G54" s="7" t="s">
        <v>76</v>
      </c>
      <c r="I54" s="7" t="s">
        <v>76</v>
      </c>
      <c r="J54" s="21">
        <v>68191.62</v>
      </c>
      <c r="K54" s="21">
        <v>54553.296000000002</v>
      </c>
      <c r="L54" s="21">
        <v>13638.324000000001</v>
      </c>
      <c r="M54" s="53">
        <f t="shared" si="0"/>
        <v>0</v>
      </c>
      <c r="N54" s="21">
        <v>68191.62</v>
      </c>
      <c r="O54" s="21">
        <f>+N54*0.8</f>
        <v>54553.296000000002</v>
      </c>
      <c r="P54" s="46">
        <f>+N54*0.2</f>
        <v>13638.324000000001</v>
      </c>
      <c r="Q54" s="7">
        <v>2024</v>
      </c>
      <c r="R54" s="25">
        <v>20059.7</v>
      </c>
      <c r="T54" s="7">
        <v>2023</v>
      </c>
      <c r="U54" s="21">
        <v>51143.714999999997</v>
      </c>
      <c r="V54" s="21">
        <v>40914.972000000002</v>
      </c>
      <c r="W54" s="21">
        <v>10228.743</v>
      </c>
      <c r="X54" s="21">
        <f>+O54</f>
        <v>54553.296000000002</v>
      </c>
      <c r="Z54" s="44">
        <f t="shared" si="5"/>
        <v>54553.296000000002</v>
      </c>
    </row>
    <row r="55" spans="2:26" ht="75" x14ac:dyDescent="0.25">
      <c r="B55" s="12" t="s">
        <v>105</v>
      </c>
      <c r="C55" s="12" t="s">
        <v>186</v>
      </c>
      <c r="D55" s="7">
        <v>2023</v>
      </c>
      <c r="E55" s="12" t="s">
        <v>187</v>
      </c>
      <c r="F55" s="12" t="s">
        <v>74</v>
      </c>
      <c r="G55" s="7" t="s">
        <v>76</v>
      </c>
      <c r="I55" s="7" t="s">
        <v>76</v>
      </c>
      <c r="J55" s="21">
        <v>36</v>
      </c>
      <c r="K55" s="21">
        <v>28.8</v>
      </c>
      <c r="L55" s="21">
        <v>7.2</v>
      </c>
      <c r="M55" s="53">
        <f t="shared" si="0"/>
        <v>0</v>
      </c>
      <c r="N55" s="21">
        <v>36</v>
      </c>
      <c r="O55" s="21">
        <f>+N55*0.8</f>
        <v>28.8</v>
      </c>
      <c r="P55" s="46">
        <f>+N55*0.2</f>
        <v>7.2</v>
      </c>
      <c r="Q55" s="7">
        <v>2024</v>
      </c>
      <c r="R55" s="25">
        <v>18.48</v>
      </c>
      <c r="T55" s="7">
        <v>2023</v>
      </c>
      <c r="U55" s="21">
        <v>27</v>
      </c>
      <c r="V55" s="21">
        <v>21.6</v>
      </c>
      <c r="W55" s="21">
        <v>5.4</v>
      </c>
      <c r="X55" s="21">
        <f>+O55</f>
        <v>28.8</v>
      </c>
      <c r="Z55" s="44">
        <f t="shared" si="5"/>
        <v>28.8</v>
      </c>
    </row>
    <row r="56" spans="2:26" ht="105" hidden="1" x14ac:dyDescent="0.25">
      <c r="B56" s="12" t="s">
        <v>105</v>
      </c>
      <c r="C56" s="12" t="s">
        <v>188</v>
      </c>
      <c r="D56" s="7">
        <v>2025</v>
      </c>
      <c r="E56" s="12" t="s">
        <v>189</v>
      </c>
      <c r="F56" s="12" t="s">
        <v>90</v>
      </c>
      <c r="G56" s="7" t="s">
        <v>76</v>
      </c>
      <c r="I56" s="7" t="s">
        <v>76</v>
      </c>
      <c r="J56" s="19">
        <v>500</v>
      </c>
      <c r="K56" s="7">
        <v>400</v>
      </c>
      <c r="L56" s="7">
        <v>100</v>
      </c>
      <c r="M56" s="10">
        <f t="shared" si="0"/>
        <v>0</v>
      </c>
      <c r="N56" s="7">
        <v>500</v>
      </c>
      <c r="O56" s="7"/>
      <c r="P56" s="7"/>
      <c r="Q56" s="7">
        <v>2026</v>
      </c>
      <c r="R56" s="7">
        <v>300</v>
      </c>
      <c r="T56" s="7">
        <v>2025</v>
      </c>
      <c r="U56" s="7">
        <v>375</v>
      </c>
      <c r="V56" s="7">
        <v>300</v>
      </c>
      <c r="W56" s="7">
        <v>75</v>
      </c>
      <c r="X56" s="7"/>
      <c r="Y56" s="7"/>
      <c r="Z56" s="7"/>
    </row>
    <row r="57" spans="2:26" ht="60" x14ac:dyDescent="0.25">
      <c r="B57" s="12" t="s">
        <v>105</v>
      </c>
      <c r="C57" s="12" t="s">
        <v>190</v>
      </c>
      <c r="D57" s="7">
        <v>2023</v>
      </c>
      <c r="E57" s="12" t="s">
        <v>191</v>
      </c>
      <c r="F57" s="12" t="s">
        <v>74</v>
      </c>
      <c r="G57" s="7" t="s">
        <v>76</v>
      </c>
      <c r="I57" s="7" t="s">
        <v>76</v>
      </c>
      <c r="J57" s="21">
        <v>74884.789999999994</v>
      </c>
      <c r="K57" s="21">
        <v>59907.831999999995</v>
      </c>
      <c r="L57" s="21">
        <v>14976.957999999999</v>
      </c>
      <c r="M57" s="53">
        <f t="shared" si="0"/>
        <v>0</v>
      </c>
      <c r="N57" s="21">
        <v>74884.789999999994</v>
      </c>
      <c r="O57" s="21">
        <f>+N57*0.8</f>
        <v>59907.831999999995</v>
      </c>
      <c r="P57" s="46">
        <f>+N57*0.2</f>
        <v>14976.957999999999</v>
      </c>
      <c r="Q57" s="7">
        <v>2024</v>
      </c>
      <c r="R57" s="25">
        <v>18332.21</v>
      </c>
      <c r="T57" s="7">
        <v>2023</v>
      </c>
      <c r="U57" s="21">
        <v>56163.592499999999</v>
      </c>
      <c r="V57" s="21">
        <v>44930.874000000003</v>
      </c>
      <c r="W57" s="21">
        <v>11232.718500000001</v>
      </c>
      <c r="X57" s="21">
        <f>+O57</f>
        <v>59907.831999999995</v>
      </c>
      <c r="Z57" s="44">
        <f>+X57</f>
        <v>59907.831999999995</v>
      </c>
    </row>
    <row r="58" spans="2:26" ht="60" hidden="1" x14ac:dyDescent="0.25">
      <c r="B58" s="12" t="s">
        <v>105</v>
      </c>
      <c r="C58" s="12" t="s">
        <v>192</v>
      </c>
      <c r="D58" s="7">
        <v>2025</v>
      </c>
      <c r="E58" s="12" t="s">
        <v>193</v>
      </c>
      <c r="F58" s="12" t="s">
        <v>90</v>
      </c>
      <c r="G58" s="7" t="s">
        <v>76</v>
      </c>
      <c r="I58" s="7" t="s">
        <v>76</v>
      </c>
      <c r="J58" s="19">
        <v>222900.87</v>
      </c>
      <c r="K58" s="7">
        <v>178320.696</v>
      </c>
      <c r="L58" s="7">
        <v>44580.173999999999</v>
      </c>
      <c r="M58" s="10">
        <f t="shared" si="0"/>
        <v>0</v>
      </c>
      <c r="N58" s="7">
        <v>222900.87</v>
      </c>
      <c r="O58" s="7"/>
      <c r="P58" s="7"/>
      <c r="Q58" s="7">
        <v>2026</v>
      </c>
      <c r="R58" s="7">
        <v>133740.51999999999</v>
      </c>
      <c r="T58" s="7">
        <v>2025</v>
      </c>
      <c r="U58" s="7">
        <v>167175.6525</v>
      </c>
      <c r="V58" s="7">
        <v>133740.522</v>
      </c>
      <c r="W58" s="7">
        <v>33435.130499999999</v>
      </c>
      <c r="X58" s="7"/>
      <c r="Y58" s="7"/>
      <c r="Z58" s="7"/>
    </row>
    <row r="59" spans="2:26" ht="75" x14ac:dyDescent="0.25">
      <c r="B59" s="12" t="s">
        <v>105</v>
      </c>
      <c r="C59" s="12" t="s">
        <v>194</v>
      </c>
      <c r="D59" s="7">
        <v>2021</v>
      </c>
      <c r="E59" s="12" t="s">
        <v>195</v>
      </c>
      <c r="F59" s="12" t="s">
        <v>74</v>
      </c>
      <c r="G59" s="7" t="s">
        <v>76</v>
      </c>
      <c r="I59" s="7" t="s">
        <v>76</v>
      </c>
      <c r="J59" s="21">
        <v>258.33</v>
      </c>
      <c r="K59" s="21">
        <v>206.66399999999999</v>
      </c>
      <c r="L59" s="21">
        <v>51.665999999999997</v>
      </c>
      <c r="M59" s="53">
        <f t="shared" si="0"/>
        <v>0</v>
      </c>
      <c r="N59" s="21">
        <v>285.33</v>
      </c>
      <c r="O59" s="21">
        <f>+N59*8</f>
        <v>2282.64</v>
      </c>
      <c r="P59" s="46">
        <f t="shared" ref="P59:P66" si="6">+N59*0.2</f>
        <v>57.066000000000003</v>
      </c>
      <c r="Q59" s="7">
        <v>2022</v>
      </c>
      <c r="R59" s="25">
        <v>132.61000000000001</v>
      </c>
      <c r="T59" s="7">
        <v>2021</v>
      </c>
      <c r="U59" s="21">
        <v>213.9975</v>
      </c>
      <c r="V59" s="21">
        <v>171.19800000000001</v>
      </c>
      <c r="W59" s="21">
        <v>42.799500000000002</v>
      </c>
      <c r="X59" s="21">
        <f t="shared" ref="X59:X66" si="7">+O59</f>
        <v>2282.64</v>
      </c>
      <c r="Z59" s="44">
        <f t="shared" ref="Z59:Z66" si="8">+X59</f>
        <v>2282.64</v>
      </c>
    </row>
    <row r="60" spans="2:26" ht="105" x14ac:dyDescent="0.25">
      <c r="B60" s="12" t="s">
        <v>105</v>
      </c>
      <c r="C60" s="12" t="s">
        <v>196</v>
      </c>
      <c r="D60" s="7">
        <v>2022</v>
      </c>
      <c r="E60" s="12" t="s">
        <v>197</v>
      </c>
      <c r="F60" s="12" t="s">
        <v>74</v>
      </c>
      <c r="G60" s="7" t="s">
        <v>76</v>
      </c>
      <c r="I60" s="7" t="s">
        <v>76</v>
      </c>
      <c r="J60" s="21">
        <v>1400</v>
      </c>
      <c r="K60" s="21">
        <v>1120</v>
      </c>
      <c r="L60" s="21">
        <v>280</v>
      </c>
      <c r="M60" s="53">
        <f t="shared" si="0"/>
        <v>0</v>
      </c>
      <c r="N60" s="21">
        <v>1400</v>
      </c>
      <c r="O60" s="21">
        <f t="shared" ref="O60:O66" si="9">+N60*0.8</f>
        <v>1120</v>
      </c>
      <c r="P60" s="46">
        <f t="shared" si="6"/>
        <v>280</v>
      </c>
      <c r="Q60" s="7">
        <v>2023</v>
      </c>
      <c r="R60" s="25">
        <v>718.65</v>
      </c>
      <c r="T60" s="7">
        <v>2022</v>
      </c>
      <c r="U60" s="21">
        <v>1050</v>
      </c>
      <c r="V60" s="21">
        <v>840</v>
      </c>
      <c r="W60" s="21">
        <v>210</v>
      </c>
      <c r="X60" s="21">
        <f t="shared" si="7"/>
        <v>1120</v>
      </c>
      <c r="Z60" s="44">
        <f t="shared" si="8"/>
        <v>1120</v>
      </c>
    </row>
    <row r="61" spans="2:26" ht="90" x14ac:dyDescent="0.25">
      <c r="B61" s="12" t="s">
        <v>105</v>
      </c>
      <c r="C61" s="12" t="s">
        <v>198</v>
      </c>
      <c r="D61" s="7">
        <v>2022</v>
      </c>
      <c r="E61" s="12" t="s">
        <v>199</v>
      </c>
      <c r="F61" s="12" t="s">
        <v>74</v>
      </c>
      <c r="G61" s="7" t="s">
        <v>76</v>
      </c>
      <c r="I61" s="7" t="s">
        <v>76</v>
      </c>
      <c r="J61" s="21">
        <v>780</v>
      </c>
      <c r="K61" s="21">
        <v>624</v>
      </c>
      <c r="L61" s="21">
        <v>156</v>
      </c>
      <c r="M61" s="53">
        <f t="shared" si="0"/>
        <v>0</v>
      </c>
      <c r="N61" s="21">
        <v>780</v>
      </c>
      <c r="O61" s="21">
        <f t="shared" si="9"/>
        <v>624</v>
      </c>
      <c r="P61" s="46">
        <f t="shared" si="6"/>
        <v>156</v>
      </c>
      <c r="Q61" s="7">
        <v>2023</v>
      </c>
      <c r="R61" s="25">
        <v>400.39</v>
      </c>
      <c r="T61" s="7">
        <v>2022</v>
      </c>
      <c r="U61" s="21">
        <v>585</v>
      </c>
      <c r="V61" s="21">
        <v>468</v>
      </c>
      <c r="W61" s="21">
        <v>117</v>
      </c>
      <c r="X61" s="21">
        <f t="shared" si="7"/>
        <v>624</v>
      </c>
      <c r="Z61" s="44">
        <f t="shared" si="8"/>
        <v>624</v>
      </c>
    </row>
    <row r="62" spans="2:26" ht="120" x14ac:dyDescent="0.25">
      <c r="B62" s="12" t="s">
        <v>105</v>
      </c>
      <c r="C62" s="12" t="s">
        <v>200</v>
      </c>
      <c r="D62" s="7">
        <v>2023</v>
      </c>
      <c r="E62" s="12" t="s">
        <v>201</v>
      </c>
      <c r="F62" s="12" t="s">
        <v>74</v>
      </c>
      <c r="G62" s="7" t="s">
        <v>76</v>
      </c>
      <c r="I62" s="7" t="s">
        <v>76</v>
      </c>
      <c r="J62" s="21">
        <v>101187.51</v>
      </c>
      <c r="K62" s="21">
        <v>80950.008000000002</v>
      </c>
      <c r="L62" s="21">
        <v>20237.502</v>
      </c>
      <c r="M62" s="53">
        <f t="shared" si="0"/>
        <v>0</v>
      </c>
      <c r="N62" s="21">
        <v>101187.51</v>
      </c>
      <c r="O62" s="21">
        <f t="shared" si="9"/>
        <v>80950.008000000002</v>
      </c>
      <c r="P62" s="46">
        <f t="shared" si="6"/>
        <v>20237.502</v>
      </c>
      <c r="Q62" s="7">
        <v>2024</v>
      </c>
      <c r="R62" s="25">
        <v>51941.57</v>
      </c>
      <c r="T62" s="7">
        <v>2023</v>
      </c>
      <c r="U62" s="21">
        <v>75890.632499999992</v>
      </c>
      <c r="V62" s="21">
        <v>60712.505999999994</v>
      </c>
      <c r="W62" s="21">
        <v>15178.126499999998</v>
      </c>
      <c r="X62" s="21">
        <f t="shared" si="7"/>
        <v>80950.008000000002</v>
      </c>
      <c r="Z62" s="44">
        <f t="shared" si="8"/>
        <v>80950.008000000002</v>
      </c>
    </row>
    <row r="63" spans="2:26" ht="105" x14ac:dyDescent="0.25">
      <c r="B63" s="12" t="s">
        <v>105</v>
      </c>
      <c r="C63" s="12" t="s">
        <v>202</v>
      </c>
      <c r="D63" s="7">
        <v>2023</v>
      </c>
      <c r="E63" s="12" t="s">
        <v>203</v>
      </c>
      <c r="F63" s="12" t="s">
        <v>74</v>
      </c>
      <c r="G63" s="7" t="s">
        <v>76</v>
      </c>
      <c r="I63" s="7" t="s">
        <v>76</v>
      </c>
      <c r="J63" s="21">
        <v>1220.82</v>
      </c>
      <c r="K63" s="21">
        <v>976.65599999999995</v>
      </c>
      <c r="L63" s="21">
        <v>244.16399999999999</v>
      </c>
      <c r="M63" s="53">
        <f t="shared" si="0"/>
        <v>0</v>
      </c>
      <c r="N63" s="21">
        <v>1220.82</v>
      </c>
      <c r="O63" s="21">
        <f t="shared" si="9"/>
        <v>976.65599999999995</v>
      </c>
      <c r="P63" s="46">
        <f t="shared" si="6"/>
        <v>244.16399999999999</v>
      </c>
      <c r="Q63" s="7">
        <v>2024</v>
      </c>
      <c r="R63" s="25">
        <v>626.66999999999996</v>
      </c>
      <c r="T63" s="7">
        <v>2023</v>
      </c>
      <c r="U63" s="21">
        <v>915.61500000000001</v>
      </c>
      <c r="V63" s="21">
        <v>732.49200000000008</v>
      </c>
      <c r="W63" s="21">
        <v>183.12300000000002</v>
      </c>
      <c r="X63" s="21">
        <f t="shared" si="7"/>
        <v>976.65599999999995</v>
      </c>
      <c r="Z63" s="44">
        <f t="shared" si="8"/>
        <v>976.65599999999995</v>
      </c>
    </row>
    <row r="64" spans="2:26" ht="75" x14ac:dyDescent="0.25">
      <c r="B64" s="12" t="s">
        <v>105</v>
      </c>
      <c r="C64" s="12" t="s">
        <v>204</v>
      </c>
      <c r="D64" s="7">
        <v>2023</v>
      </c>
      <c r="E64" s="12" t="s">
        <v>205</v>
      </c>
      <c r="F64" s="12" t="s">
        <v>74</v>
      </c>
      <c r="G64" s="7" t="s">
        <v>76</v>
      </c>
      <c r="I64" s="7" t="s">
        <v>76</v>
      </c>
      <c r="J64" s="21">
        <v>114529.12</v>
      </c>
      <c r="K64" s="21">
        <v>91623.296000000002</v>
      </c>
      <c r="L64" s="21">
        <v>22905.824000000001</v>
      </c>
      <c r="M64" s="53">
        <f t="shared" si="0"/>
        <v>0</v>
      </c>
      <c r="N64" s="21">
        <v>114529.12</v>
      </c>
      <c r="O64" s="21">
        <f t="shared" si="9"/>
        <v>91623.296000000002</v>
      </c>
      <c r="P64" s="46">
        <f t="shared" si="6"/>
        <v>22905.824000000001</v>
      </c>
      <c r="Q64" s="7">
        <v>2024</v>
      </c>
      <c r="R64" s="25">
        <v>58790.09</v>
      </c>
      <c r="T64" s="7">
        <v>2023</v>
      </c>
      <c r="U64" s="21">
        <v>85896.84</v>
      </c>
      <c r="V64" s="21">
        <v>68717.471999999994</v>
      </c>
      <c r="W64" s="21">
        <v>17179.367999999999</v>
      </c>
      <c r="X64" s="21">
        <f t="shared" si="7"/>
        <v>91623.296000000002</v>
      </c>
      <c r="Z64" s="44">
        <f t="shared" si="8"/>
        <v>91623.296000000002</v>
      </c>
    </row>
    <row r="65" spans="1:26" ht="105" x14ac:dyDescent="0.25">
      <c r="B65" s="12" t="s">
        <v>105</v>
      </c>
      <c r="C65" s="12" t="s">
        <v>206</v>
      </c>
      <c r="D65" s="7">
        <v>2023</v>
      </c>
      <c r="E65" s="12" t="s">
        <v>207</v>
      </c>
      <c r="F65" s="12" t="s">
        <v>74</v>
      </c>
      <c r="G65" s="7" t="s">
        <v>76</v>
      </c>
      <c r="I65" s="7" t="s">
        <v>76</v>
      </c>
      <c r="J65" s="21">
        <v>200</v>
      </c>
      <c r="K65" s="21">
        <v>160</v>
      </c>
      <c r="L65" s="21">
        <v>40</v>
      </c>
      <c r="M65" s="53">
        <f t="shared" si="0"/>
        <v>0</v>
      </c>
      <c r="N65" s="21">
        <v>200</v>
      </c>
      <c r="O65" s="21">
        <f t="shared" si="9"/>
        <v>160</v>
      </c>
      <c r="P65" s="46">
        <f t="shared" si="6"/>
        <v>40</v>
      </c>
      <c r="Q65" s="7">
        <v>2024</v>
      </c>
      <c r="R65" s="25">
        <v>102.66</v>
      </c>
      <c r="T65" s="7">
        <v>2023</v>
      </c>
      <c r="U65" s="21">
        <v>150</v>
      </c>
      <c r="V65" s="21">
        <v>120</v>
      </c>
      <c r="W65" s="21">
        <v>30</v>
      </c>
      <c r="X65" s="21">
        <f t="shared" si="7"/>
        <v>160</v>
      </c>
      <c r="Z65" s="44">
        <f t="shared" si="8"/>
        <v>160</v>
      </c>
    </row>
    <row r="66" spans="1:26" ht="105" x14ac:dyDescent="0.25">
      <c r="B66" s="12" t="s">
        <v>105</v>
      </c>
      <c r="C66" s="12" t="s">
        <v>208</v>
      </c>
      <c r="D66" s="7">
        <v>2023</v>
      </c>
      <c r="E66" s="12" t="s">
        <v>209</v>
      </c>
      <c r="F66" s="12" t="s">
        <v>74</v>
      </c>
      <c r="G66" s="7" t="s">
        <v>76</v>
      </c>
      <c r="I66" s="7" t="s">
        <v>76</v>
      </c>
      <c r="J66" s="21">
        <v>640</v>
      </c>
      <c r="K66" s="21">
        <v>512</v>
      </c>
      <c r="L66" s="21">
        <v>128</v>
      </c>
      <c r="M66" s="53">
        <f t="shared" si="0"/>
        <v>0</v>
      </c>
      <c r="N66" s="21">
        <v>640</v>
      </c>
      <c r="O66" s="21">
        <f t="shared" si="9"/>
        <v>512</v>
      </c>
      <c r="P66" s="46">
        <f t="shared" si="6"/>
        <v>128</v>
      </c>
      <c r="Q66" s="7">
        <v>2024</v>
      </c>
      <c r="R66" s="25">
        <v>328.52</v>
      </c>
      <c r="T66" s="7">
        <v>2023</v>
      </c>
      <c r="U66" s="21">
        <v>480</v>
      </c>
      <c r="V66" s="21">
        <v>384</v>
      </c>
      <c r="W66" s="21">
        <v>96</v>
      </c>
      <c r="X66" s="21">
        <f t="shared" si="7"/>
        <v>512</v>
      </c>
      <c r="Z66" s="44">
        <f t="shared" si="8"/>
        <v>512</v>
      </c>
    </row>
    <row r="67" spans="1:26" s="21" customFormat="1" ht="105" x14ac:dyDescent="0.25">
      <c r="B67" s="62" t="s">
        <v>105</v>
      </c>
      <c r="C67" s="62" t="s">
        <v>210</v>
      </c>
      <c r="D67" s="21">
        <v>2024</v>
      </c>
      <c r="E67" s="62" t="s">
        <v>211</v>
      </c>
      <c r="F67" s="62" t="s">
        <v>90</v>
      </c>
      <c r="G67" s="21" t="s">
        <v>76</v>
      </c>
      <c r="I67" s="21" t="s">
        <v>76</v>
      </c>
      <c r="J67" s="35">
        <v>200</v>
      </c>
      <c r="K67" s="21">
        <v>160</v>
      </c>
      <c r="L67" s="21">
        <v>40</v>
      </c>
      <c r="M67" s="53">
        <f t="shared" si="0"/>
        <v>0</v>
      </c>
      <c r="N67" s="21">
        <v>200</v>
      </c>
      <c r="P67" s="46"/>
      <c r="Q67" s="21">
        <v>2025</v>
      </c>
      <c r="R67" s="25">
        <v>120</v>
      </c>
      <c r="T67" s="21">
        <v>2024</v>
      </c>
      <c r="U67" s="35">
        <v>150</v>
      </c>
      <c r="V67" s="21">
        <v>120</v>
      </c>
      <c r="W67" s="21">
        <v>30</v>
      </c>
      <c r="Z67" s="46"/>
    </row>
    <row r="68" spans="1:26" s="21" customFormat="1" ht="90" x14ac:dyDescent="0.25">
      <c r="B68" s="62" t="s">
        <v>105</v>
      </c>
      <c r="C68" s="62" t="s">
        <v>212</v>
      </c>
      <c r="D68" s="21">
        <v>2024</v>
      </c>
      <c r="E68" s="62" t="s">
        <v>213</v>
      </c>
      <c r="F68" s="62" t="s">
        <v>90</v>
      </c>
      <c r="G68" s="21" t="s">
        <v>76</v>
      </c>
      <c r="I68" s="21" t="s">
        <v>76</v>
      </c>
      <c r="J68" s="35">
        <v>120</v>
      </c>
      <c r="K68" s="21">
        <v>96</v>
      </c>
      <c r="L68" s="21">
        <v>24</v>
      </c>
      <c r="M68" s="53">
        <f t="shared" ref="M68:M131" si="10">+L68+K68-J68</f>
        <v>0</v>
      </c>
      <c r="N68" s="21">
        <v>120</v>
      </c>
      <c r="P68" s="46"/>
      <c r="Q68" s="21">
        <v>2025</v>
      </c>
      <c r="R68" s="25">
        <v>72</v>
      </c>
      <c r="T68" s="21">
        <v>2024</v>
      </c>
      <c r="U68" s="35">
        <v>90</v>
      </c>
      <c r="V68" s="21">
        <v>72</v>
      </c>
      <c r="W68" s="21">
        <v>18</v>
      </c>
      <c r="Z68" s="46"/>
    </row>
    <row r="69" spans="1:26" s="21" customFormat="1" ht="90" x14ac:dyDescent="0.25">
      <c r="B69" s="62" t="s">
        <v>105</v>
      </c>
      <c r="C69" s="62" t="s">
        <v>214</v>
      </c>
      <c r="D69" s="21">
        <v>2024</v>
      </c>
      <c r="E69" s="62" t="s">
        <v>215</v>
      </c>
      <c r="F69" s="62" t="s">
        <v>90</v>
      </c>
      <c r="G69" s="21" t="s">
        <v>76</v>
      </c>
      <c r="I69" s="21" t="s">
        <v>76</v>
      </c>
      <c r="J69" s="35">
        <v>15</v>
      </c>
      <c r="K69" s="21">
        <v>12</v>
      </c>
      <c r="L69" s="21">
        <v>3</v>
      </c>
      <c r="M69" s="53">
        <f t="shared" si="10"/>
        <v>0</v>
      </c>
      <c r="N69" s="21">
        <v>15</v>
      </c>
      <c r="P69" s="46"/>
      <c r="Q69" s="21">
        <v>2025</v>
      </c>
      <c r="R69" s="25">
        <v>9</v>
      </c>
      <c r="T69" s="21">
        <v>2024</v>
      </c>
      <c r="U69" s="35">
        <v>11.25</v>
      </c>
      <c r="V69" s="21">
        <v>9</v>
      </c>
      <c r="W69" s="21">
        <v>2.25</v>
      </c>
      <c r="Z69" s="46"/>
    </row>
    <row r="70" spans="1:26" s="21" customFormat="1" ht="105" x14ac:dyDescent="0.25">
      <c r="B70" s="62" t="s">
        <v>105</v>
      </c>
      <c r="C70" s="62" t="s">
        <v>216</v>
      </c>
      <c r="D70" s="21">
        <v>2024</v>
      </c>
      <c r="E70" s="62" t="s">
        <v>217</v>
      </c>
      <c r="F70" s="62" t="s">
        <v>90</v>
      </c>
      <c r="G70" s="21" t="s">
        <v>76</v>
      </c>
      <c r="I70" s="21" t="s">
        <v>76</v>
      </c>
      <c r="J70" s="35">
        <v>179250</v>
      </c>
      <c r="K70" s="21">
        <v>143400</v>
      </c>
      <c r="L70" s="21">
        <v>35850</v>
      </c>
      <c r="M70" s="53">
        <f t="shared" si="10"/>
        <v>0</v>
      </c>
      <c r="N70" s="21">
        <v>179250</v>
      </c>
      <c r="P70" s="46"/>
      <c r="Q70" s="21">
        <v>2025</v>
      </c>
      <c r="R70" s="25">
        <v>107550</v>
      </c>
      <c r="T70" s="21">
        <v>2024</v>
      </c>
      <c r="U70" s="35">
        <v>134437.5</v>
      </c>
      <c r="V70" s="21">
        <v>107550</v>
      </c>
      <c r="W70" s="21">
        <v>26887.5</v>
      </c>
      <c r="Z70" s="46"/>
    </row>
    <row r="71" spans="1:26" ht="105" hidden="1" x14ac:dyDescent="0.25">
      <c r="B71" s="12" t="s">
        <v>105</v>
      </c>
      <c r="C71" s="12" t="s">
        <v>218</v>
      </c>
      <c r="D71" s="7">
        <v>2025</v>
      </c>
      <c r="E71" s="12" t="s">
        <v>219</v>
      </c>
      <c r="F71" s="12" t="s">
        <v>90</v>
      </c>
      <c r="G71" s="7" t="s">
        <v>76</v>
      </c>
      <c r="I71" s="7" t="s">
        <v>76</v>
      </c>
      <c r="J71" s="19">
        <v>15</v>
      </c>
      <c r="K71" s="7">
        <v>12</v>
      </c>
      <c r="L71" s="7">
        <v>3</v>
      </c>
      <c r="M71" s="10">
        <f t="shared" si="10"/>
        <v>0</v>
      </c>
      <c r="N71" s="7">
        <v>15</v>
      </c>
      <c r="O71" s="7"/>
      <c r="P71" s="7"/>
      <c r="Q71" s="7">
        <v>2026</v>
      </c>
      <c r="R71" s="7">
        <v>9</v>
      </c>
      <c r="T71" s="7">
        <v>2025</v>
      </c>
      <c r="U71" s="7">
        <v>11.25</v>
      </c>
      <c r="V71" s="7">
        <v>9</v>
      </c>
      <c r="W71" s="7">
        <v>2.25</v>
      </c>
      <c r="X71" s="7"/>
      <c r="Y71" s="7"/>
      <c r="Z71" s="7"/>
    </row>
    <row r="72" spans="1:26" ht="90" hidden="1" x14ac:dyDescent="0.25">
      <c r="B72" s="12" t="s">
        <v>105</v>
      </c>
      <c r="C72" s="12" t="s">
        <v>220</v>
      </c>
      <c r="D72" s="7">
        <v>2025</v>
      </c>
      <c r="E72" s="12" t="s">
        <v>221</v>
      </c>
      <c r="F72" s="12" t="s">
        <v>90</v>
      </c>
      <c r="G72" s="7" t="s">
        <v>76</v>
      </c>
      <c r="I72" s="7" t="s">
        <v>76</v>
      </c>
      <c r="J72" s="19">
        <v>50</v>
      </c>
      <c r="K72" s="7">
        <v>40</v>
      </c>
      <c r="L72" s="7">
        <v>10</v>
      </c>
      <c r="M72" s="10">
        <f t="shared" si="10"/>
        <v>0</v>
      </c>
      <c r="N72" s="7">
        <v>50</v>
      </c>
      <c r="O72" s="7"/>
      <c r="P72" s="7"/>
      <c r="Q72" s="7">
        <v>2026</v>
      </c>
      <c r="R72" s="7">
        <v>30</v>
      </c>
      <c r="T72" s="7">
        <v>2025</v>
      </c>
      <c r="U72" s="7">
        <v>37.5</v>
      </c>
      <c r="V72" s="7">
        <v>30</v>
      </c>
      <c r="W72" s="7">
        <v>7.5</v>
      </c>
      <c r="X72" s="7"/>
      <c r="Y72" s="7"/>
      <c r="Z72" s="7"/>
    </row>
    <row r="73" spans="1:26" ht="105" hidden="1" x14ac:dyDescent="0.25">
      <c r="B73" s="12" t="s">
        <v>105</v>
      </c>
      <c r="C73" s="12" t="s">
        <v>222</v>
      </c>
      <c r="D73" s="7">
        <v>2025</v>
      </c>
      <c r="E73" s="12" t="s">
        <v>223</v>
      </c>
      <c r="F73" s="12" t="s">
        <v>90</v>
      </c>
      <c r="G73" s="7" t="s">
        <v>76</v>
      </c>
      <c r="I73" s="7" t="s">
        <v>76</v>
      </c>
      <c r="J73" s="19">
        <v>125</v>
      </c>
      <c r="K73" s="7">
        <v>100</v>
      </c>
      <c r="L73" s="7">
        <v>25</v>
      </c>
      <c r="M73" s="10">
        <f t="shared" si="10"/>
        <v>0</v>
      </c>
      <c r="N73" s="7">
        <v>125</v>
      </c>
      <c r="O73" s="7"/>
      <c r="P73" s="7"/>
      <c r="Q73" s="7">
        <v>2026</v>
      </c>
      <c r="R73" s="7">
        <v>75</v>
      </c>
      <c r="T73" s="7">
        <v>2025</v>
      </c>
      <c r="U73" s="7">
        <v>93.75</v>
      </c>
      <c r="V73" s="7">
        <v>75</v>
      </c>
      <c r="W73" s="7">
        <v>18.75</v>
      </c>
      <c r="X73" s="7"/>
      <c r="Y73" s="7"/>
      <c r="Z73" s="7"/>
    </row>
    <row r="74" spans="1:26" ht="120" hidden="1" x14ac:dyDescent="0.25">
      <c r="B74" s="12" t="s">
        <v>105</v>
      </c>
      <c r="C74" s="12" t="s">
        <v>224</v>
      </c>
      <c r="D74" s="7">
        <v>2026</v>
      </c>
      <c r="E74" s="12" t="s">
        <v>225</v>
      </c>
      <c r="F74" s="12" t="s">
        <v>90</v>
      </c>
      <c r="G74" s="7" t="s">
        <v>76</v>
      </c>
      <c r="I74" s="7" t="s">
        <v>76</v>
      </c>
      <c r="J74" s="19">
        <v>40</v>
      </c>
      <c r="K74" s="7">
        <v>32</v>
      </c>
      <c r="L74" s="7">
        <v>8</v>
      </c>
      <c r="M74" s="10">
        <f t="shared" si="10"/>
        <v>0</v>
      </c>
      <c r="N74" s="7">
        <v>40</v>
      </c>
      <c r="O74" s="7"/>
      <c r="P74" s="7"/>
      <c r="Q74" s="7">
        <v>2027</v>
      </c>
      <c r="R74" s="7">
        <v>24</v>
      </c>
      <c r="T74" s="7">
        <v>2026</v>
      </c>
      <c r="U74" s="7">
        <v>30</v>
      </c>
      <c r="V74" s="7">
        <v>24</v>
      </c>
      <c r="W74" s="7">
        <v>6</v>
      </c>
      <c r="X74" s="7"/>
      <c r="Y74" s="7"/>
      <c r="Z74" s="7"/>
    </row>
    <row r="75" spans="1:26" ht="90" hidden="1" x14ac:dyDescent="0.25">
      <c r="B75" s="12" t="s">
        <v>105</v>
      </c>
      <c r="C75" s="12" t="s">
        <v>226</v>
      </c>
      <c r="D75" s="7">
        <v>2026</v>
      </c>
      <c r="E75" s="12" t="s">
        <v>227</v>
      </c>
      <c r="F75" s="12" t="s">
        <v>90</v>
      </c>
      <c r="G75" s="7" t="s">
        <v>76</v>
      </c>
      <c r="I75" s="7" t="s">
        <v>76</v>
      </c>
      <c r="J75" s="19">
        <v>40</v>
      </c>
      <c r="K75" s="7">
        <v>32</v>
      </c>
      <c r="L75" s="7">
        <v>8</v>
      </c>
      <c r="M75" s="10">
        <f t="shared" si="10"/>
        <v>0</v>
      </c>
      <c r="N75" s="7">
        <v>40</v>
      </c>
      <c r="O75" s="7"/>
      <c r="P75" s="7"/>
      <c r="Q75" s="7">
        <v>2027</v>
      </c>
      <c r="R75" s="7">
        <v>24</v>
      </c>
      <c r="T75" s="7">
        <v>2026</v>
      </c>
      <c r="U75" s="7">
        <v>30</v>
      </c>
      <c r="V75" s="7">
        <v>24</v>
      </c>
      <c r="W75" s="7">
        <v>6</v>
      </c>
      <c r="X75" s="7"/>
      <c r="Y75" s="7"/>
      <c r="Z75" s="7"/>
    </row>
    <row r="76" spans="1:26" ht="60" hidden="1" x14ac:dyDescent="0.25">
      <c r="B76" s="12" t="s">
        <v>105</v>
      </c>
      <c r="C76" s="12" t="s">
        <v>228</v>
      </c>
      <c r="D76" s="7">
        <v>2025</v>
      </c>
      <c r="E76" s="12" t="s">
        <v>229</v>
      </c>
      <c r="F76" s="12" t="s">
        <v>90</v>
      </c>
      <c r="G76" s="7" t="s">
        <v>76</v>
      </c>
      <c r="I76" s="7" t="s">
        <v>76</v>
      </c>
      <c r="J76" s="19">
        <v>30</v>
      </c>
      <c r="K76" s="7">
        <v>24</v>
      </c>
      <c r="L76" s="7">
        <v>6</v>
      </c>
      <c r="M76" s="10">
        <f t="shared" si="10"/>
        <v>0</v>
      </c>
      <c r="N76" s="7">
        <v>30</v>
      </c>
      <c r="O76" s="7"/>
      <c r="P76" s="7"/>
      <c r="Q76" s="7">
        <v>2026</v>
      </c>
      <c r="R76" s="7">
        <v>18</v>
      </c>
      <c r="T76" s="7">
        <v>2025</v>
      </c>
      <c r="U76" s="7">
        <v>22.5</v>
      </c>
      <c r="V76" s="7">
        <v>18</v>
      </c>
      <c r="W76" s="7">
        <v>4.5</v>
      </c>
      <c r="X76" s="7"/>
      <c r="Y76" s="7"/>
      <c r="Z76" s="7"/>
    </row>
    <row r="77" spans="1:26" ht="300" x14ac:dyDescent="0.25">
      <c r="B77" s="12" t="s">
        <v>230</v>
      </c>
      <c r="C77" s="12" t="s">
        <v>231</v>
      </c>
      <c r="D77" s="7" t="s">
        <v>232</v>
      </c>
      <c r="E77" s="12" t="s">
        <v>233</v>
      </c>
      <c r="F77" s="12" t="s">
        <v>74</v>
      </c>
      <c r="G77" s="7" t="s">
        <v>75</v>
      </c>
      <c r="H77" s="7">
        <v>5</v>
      </c>
      <c r="I77" s="7" t="s">
        <v>76</v>
      </c>
      <c r="J77" s="21">
        <v>263931.40999999997</v>
      </c>
      <c r="K77" s="21">
        <v>158358.84</v>
      </c>
      <c r="L77" s="21">
        <v>39589.71</v>
      </c>
      <c r="M77" s="53">
        <f t="shared" si="10"/>
        <v>-65982.859999999986</v>
      </c>
      <c r="N77" s="21">
        <v>263931.40999999997</v>
      </c>
      <c r="O77" s="21">
        <v>158358.84</v>
      </c>
      <c r="P77" s="46">
        <v>39589.71</v>
      </c>
      <c r="Q77" s="7" t="s">
        <v>232</v>
      </c>
      <c r="R77" s="25"/>
      <c r="S77" s="7">
        <v>4</v>
      </c>
      <c r="T77" s="7">
        <v>2023</v>
      </c>
      <c r="U77" s="21">
        <v>197948.55749999997</v>
      </c>
      <c r="V77" s="21">
        <v>158358.84599999999</v>
      </c>
      <c r="W77" s="21">
        <v>39589.711499999998</v>
      </c>
      <c r="X77" s="21">
        <f>+O77/S77*2</f>
        <v>79179.42</v>
      </c>
      <c r="Z77" s="44">
        <f t="shared" ref="Z77:Z83" si="11">+X77</f>
        <v>79179.42</v>
      </c>
    </row>
    <row r="78" spans="1:26" ht="210" hidden="1" x14ac:dyDescent="0.25">
      <c r="A78" s="26"/>
      <c r="B78" s="27" t="s">
        <v>230</v>
      </c>
      <c r="C78" s="27" t="s">
        <v>234</v>
      </c>
      <c r="D78" s="26">
        <v>2023</v>
      </c>
      <c r="E78" s="27" t="s">
        <v>235</v>
      </c>
      <c r="F78" s="27" t="s">
        <v>74</v>
      </c>
      <c r="G78" s="26" t="s">
        <v>75</v>
      </c>
      <c r="H78" s="26">
        <v>3</v>
      </c>
      <c r="I78" s="26" t="s">
        <v>76</v>
      </c>
      <c r="J78" s="21">
        <v>41562.57</v>
      </c>
      <c r="K78" s="21">
        <v>24937.54</v>
      </c>
      <c r="L78" s="21">
        <v>6234.64</v>
      </c>
      <c r="M78" s="53">
        <f t="shared" si="10"/>
        <v>-10390.39</v>
      </c>
      <c r="N78" s="21">
        <v>41562.57</v>
      </c>
      <c r="O78" s="21">
        <v>24937.54</v>
      </c>
      <c r="P78" s="46">
        <v>6234.64</v>
      </c>
      <c r="Q78" s="21">
        <v>2023</v>
      </c>
      <c r="R78" s="25"/>
      <c r="S78" s="21">
        <v>2</v>
      </c>
      <c r="T78" s="21">
        <v>2023</v>
      </c>
      <c r="U78" s="21">
        <v>31171.927500000002</v>
      </c>
      <c r="V78" s="21">
        <v>24937.542000000001</v>
      </c>
      <c r="W78" s="21">
        <v>4987.5084000000006</v>
      </c>
      <c r="X78" s="21">
        <f>+O78</f>
        <v>24937.54</v>
      </c>
      <c r="Y78" s="21" t="s">
        <v>545</v>
      </c>
      <c r="Z78" s="44"/>
    </row>
    <row r="79" spans="1:26" ht="225" hidden="1" x14ac:dyDescent="0.25">
      <c r="B79" s="12" t="s">
        <v>230</v>
      </c>
      <c r="C79" s="27" t="s">
        <v>236</v>
      </c>
      <c r="D79" s="26">
        <v>2023</v>
      </c>
      <c r="E79" s="27" t="s">
        <v>237</v>
      </c>
      <c r="F79" s="27" t="s">
        <v>74</v>
      </c>
      <c r="G79" s="26" t="s">
        <v>75</v>
      </c>
      <c r="H79" s="26">
        <v>3</v>
      </c>
      <c r="I79" s="26" t="s">
        <v>76</v>
      </c>
      <c r="J79" s="21">
        <v>59944.77</v>
      </c>
      <c r="K79" s="21">
        <v>35966.86</v>
      </c>
      <c r="L79" s="21">
        <v>8991.7199999999993</v>
      </c>
      <c r="M79" s="53">
        <f t="shared" si="10"/>
        <v>-14986.189999999995</v>
      </c>
      <c r="N79" s="21">
        <v>59944.77</v>
      </c>
      <c r="O79" s="21">
        <v>35966.86</v>
      </c>
      <c r="P79" s="46">
        <v>8991.7199999999993</v>
      </c>
      <c r="Q79" s="21">
        <v>2023</v>
      </c>
      <c r="R79" s="25"/>
      <c r="S79" s="21">
        <v>2</v>
      </c>
      <c r="T79" s="21">
        <v>2023</v>
      </c>
      <c r="U79" s="21">
        <v>44958.577499999999</v>
      </c>
      <c r="V79" s="21">
        <v>35966.862000000001</v>
      </c>
      <c r="W79" s="21">
        <v>7193.3724000000002</v>
      </c>
      <c r="X79" s="21">
        <f>+O79</f>
        <v>35966.86</v>
      </c>
      <c r="Y79" s="21" t="s">
        <v>545</v>
      </c>
      <c r="Z79" s="44"/>
    </row>
    <row r="80" spans="1:26" s="21" customFormat="1" ht="240" hidden="1" x14ac:dyDescent="0.25">
      <c r="B80" s="62" t="s">
        <v>230</v>
      </c>
      <c r="C80" s="62" t="s">
        <v>238</v>
      </c>
      <c r="D80" s="21">
        <v>2023</v>
      </c>
      <c r="E80" s="62" t="s">
        <v>239</v>
      </c>
      <c r="F80" s="62" t="s">
        <v>74</v>
      </c>
      <c r="G80" s="21" t="s">
        <v>75</v>
      </c>
      <c r="H80" s="21">
        <v>3</v>
      </c>
      <c r="I80" s="21" t="s">
        <v>76</v>
      </c>
      <c r="J80" s="21">
        <v>21482.84</v>
      </c>
      <c r="K80" s="21">
        <v>12889.7</v>
      </c>
      <c r="L80" s="21">
        <v>3222.43</v>
      </c>
      <c r="M80" s="53">
        <f t="shared" si="10"/>
        <v>-5370.7099999999991</v>
      </c>
      <c r="N80" s="21">
        <v>21482.84</v>
      </c>
      <c r="O80" s="21">
        <v>12889.7</v>
      </c>
      <c r="P80" s="46">
        <v>3222.43</v>
      </c>
      <c r="Q80" s="21">
        <v>2023</v>
      </c>
      <c r="R80" s="25"/>
      <c r="S80" s="21">
        <v>2</v>
      </c>
      <c r="T80" s="21">
        <v>2023</v>
      </c>
      <c r="U80" s="21">
        <v>16112.13</v>
      </c>
      <c r="V80" s="21">
        <v>12889.704</v>
      </c>
      <c r="W80" s="21">
        <v>2577.9407999999999</v>
      </c>
      <c r="X80" s="21">
        <f>+O80</f>
        <v>12889.7</v>
      </c>
      <c r="Y80" s="21" t="s">
        <v>545</v>
      </c>
      <c r="Z80" s="44"/>
    </row>
    <row r="81" spans="2:34" ht="195" x14ac:dyDescent="0.25">
      <c r="B81" s="12" t="s">
        <v>230</v>
      </c>
      <c r="C81" s="12" t="s">
        <v>240</v>
      </c>
      <c r="D81" s="7">
        <v>2022</v>
      </c>
      <c r="E81" s="12" t="s">
        <v>241</v>
      </c>
      <c r="F81" s="12" t="s">
        <v>74</v>
      </c>
      <c r="G81" s="7" t="s">
        <v>75</v>
      </c>
      <c r="H81" s="7">
        <v>4</v>
      </c>
      <c r="I81" s="7" t="s">
        <v>76</v>
      </c>
      <c r="J81" s="21">
        <v>101987.36</v>
      </c>
      <c r="K81" s="21">
        <v>81589.89</v>
      </c>
      <c r="L81" s="21">
        <v>20397.47</v>
      </c>
      <c r="M81" s="53">
        <f t="shared" si="10"/>
        <v>0</v>
      </c>
      <c r="N81" s="21">
        <v>101987.36</v>
      </c>
      <c r="O81" s="21">
        <v>81589.89</v>
      </c>
      <c r="P81" s="46">
        <v>20397.47</v>
      </c>
      <c r="Q81" s="7">
        <v>2024</v>
      </c>
      <c r="R81" s="25"/>
      <c r="S81" s="7">
        <v>3</v>
      </c>
      <c r="T81" s="7">
        <v>2024</v>
      </c>
      <c r="U81" s="21">
        <v>76490.52</v>
      </c>
      <c r="V81" s="21">
        <v>61192.416000000005</v>
      </c>
      <c r="W81" s="21">
        <v>12238.483200000001</v>
      </c>
      <c r="X81" s="21">
        <f>+O81/S81</f>
        <v>27196.63</v>
      </c>
      <c r="Z81" s="44">
        <f t="shared" si="11"/>
        <v>27196.63</v>
      </c>
    </row>
    <row r="82" spans="2:34" ht="195" x14ac:dyDescent="0.25">
      <c r="B82" s="12" t="s">
        <v>230</v>
      </c>
      <c r="C82" s="12" t="s">
        <v>242</v>
      </c>
      <c r="D82" s="7">
        <v>2022</v>
      </c>
      <c r="E82" s="12" t="s">
        <v>243</v>
      </c>
      <c r="F82" s="12" t="s">
        <v>74</v>
      </c>
      <c r="G82" s="7" t="s">
        <v>75</v>
      </c>
      <c r="H82" s="7">
        <v>4</v>
      </c>
      <c r="I82" s="7" t="s">
        <v>76</v>
      </c>
      <c r="J82" s="21">
        <v>169915.42</v>
      </c>
      <c r="K82" s="21">
        <v>135932.34</v>
      </c>
      <c r="L82" s="21">
        <v>33983.08</v>
      </c>
      <c r="M82" s="53">
        <f t="shared" si="10"/>
        <v>0</v>
      </c>
      <c r="N82" s="21">
        <v>169915.42</v>
      </c>
      <c r="O82" s="21">
        <v>135932.34</v>
      </c>
      <c r="P82" s="46">
        <v>33983.08</v>
      </c>
      <c r="Q82" s="7">
        <v>2023</v>
      </c>
      <c r="R82" s="25"/>
      <c r="S82" s="7">
        <v>3</v>
      </c>
      <c r="T82" s="7">
        <v>2023</v>
      </c>
      <c r="U82" s="21">
        <v>127436.56500000002</v>
      </c>
      <c r="V82" s="21">
        <v>101949.25200000001</v>
      </c>
      <c r="W82" s="21">
        <v>20389.850399999999</v>
      </c>
      <c r="X82" s="21">
        <f>+O82/S82*2</f>
        <v>90621.56</v>
      </c>
      <c r="Z82" s="44">
        <f t="shared" si="11"/>
        <v>90621.56</v>
      </c>
    </row>
    <row r="83" spans="2:34" ht="255" x14ac:dyDescent="0.25">
      <c r="B83" s="12" t="s">
        <v>230</v>
      </c>
      <c r="C83" s="12" t="s">
        <v>244</v>
      </c>
      <c r="D83" s="7">
        <v>2022</v>
      </c>
      <c r="E83" s="12" t="s">
        <v>245</v>
      </c>
      <c r="F83" s="12" t="s">
        <v>74</v>
      </c>
      <c r="G83" s="7" t="s">
        <v>75</v>
      </c>
      <c r="H83" s="7">
        <v>4</v>
      </c>
      <c r="I83" s="7" t="s">
        <v>76</v>
      </c>
      <c r="J83" s="21">
        <v>151291.47</v>
      </c>
      <c r="K83" s="21">
        <v>121033.18</v>
      </c>
      <c r="L83" s="21">
        <v>30258.29</v>
      </c>
      <c r="M83" s="53">
        <f t="shared" si="10"/>
        <v>0</v>
      </c>
      <c r="N83" s="21">
        <v>151291.47</v>
      </c>
      <c r="O83" s="21">
        <v>121033.18</v>
      </c>
      <c r="P83" s="46">
        <v>30258.29</v>
      </c>
      <c r="Q83" s="7">
        <v>2024</v>
      </c>
      <c r="R83" s="25"/>
      <c r="S83" s="7">
        <v>3</v>
      </c>
      <c r="T83" s="7">
        <v>2024</v>
      </c>
      <c r="U83" s="21">
        <v>113468.60249999999</v>
      </c>
      <c r="V83" s="21">
        <v>90774.881999999998</v>
      </c>
      <c r="W83" s="21">
        <v>18154.9764</v>
      </c>
      <c r="Z83" s="44">
        <f t="shared" si="11"/>
        <v>0</v>
      </c>
    </row>
    <row r="84" spans="2:34" ht="165" hidden="1" x14ac:dyDescent="0.25">
      <c r="B84" s="12" t="s">
        <v>230</v>
      </c>
      <c r="C84" s="12" t="s">
        <v>246</v>
      </c>
      <c r="D84" s="7">
        <v>2024</v>
      </c>
      <c r="E84" s="12" t="s">
        <v>247</v>
      </c>
      <c r="F84" s="12" t="s">
        <v>90</v>
      </c>
      <c r="G84" s="7" t="s">
        <v>75</v>
      </c>
      <c r="H84" s="7">
        <v>3</v>
      </c>
      <c r="I84" s="7" t="s">
        <v>76</v>
      </c>
      <c r="J84" s="19">
        <v>32595.831200000001</v>
      </c>
      <c r="K84" s="7">
        <v>26076.664960000002</v>
      </c>
      <c r="L84" s="7">
        <v>6519.1662400000005</v>
      </c>
      <c r="M84" s="10">
        <f t="shared" si="10"/>
        <v>0</v>
      </c>
      <c r="N84" s="7">
        <v>32595.831200000001</v>
      </c>
      <c r="O84" s="7">
        <v>26076.664960000002</v>
      </c>
      <c r="P84" s="7">
        <v>6519.1662400000005</v>
      </c>
      <c r="Q84" s="7">
        <v>2025</v>
      </c>
      <c r="R84" s="7">
        <v>9452.7910479999991</v>
      </c>
      <c r="S84" s="7">
        <v>2</v>
      </c>
      <c r="T84" s="7">
        <v>2025</v>
      </c>
      <c r="U84" s="7">
        <v>24446.873399999997</v>
      </c>
      <c r="V84" s="7">
        <v>19557.498719999996</v>
      </c>
      <c r="W84" s="7">
        <v>4889.374679999999</v>
      </c>
      <c r="X84" s="7"/>
      <c r="Y84" s="7"/>
      <c r="Z84" s="7"/>
    </row>
    <row r="85" spans="2:34" ht="150" hidden="1" x14ac:dyDescent="0.25">
      <c r="B85" s="12" t="s">
        <v>230</v>
      </c>
      <c r="C85" s="12" t="s">
        <v>248</v>
      </c>
      <c r="D85" s="7">
        <v>2024</v>
      </c>
      <c r="E85" s="12" t="s">
        <v>249</v>
      </c>
      <c r="F85" s="12" t="s">
        <v>90</v>
      </c>
      <c r="G85" s="7" t="s">
        <v>75</v>
      </c>
      <c r="H85" s="7">
        <v>2</v>
      </c>
      <c r="I85" s="7" t="s">
        <v>76</v>
      </c>
      <c r="J85" s="19">
        <v>3049.92</v>
      </c>
      <c r="K85" s="7">
        <v>2439.9360000000001</v>
      </c>
      <c r="L85" s="7">
        <v>609.98400000000004</v>
      </c>
      <c r="M85" s="10">
        <f t="shared" si="10"/>
        <v>0</v>
      </c>
      <c r="N85" s="7">
        <v>3049.92</v>
      </c>
      <c r="O85" s="7">
        <v>2439.9360000000001</v>
      </c>
      <c r="P85" s="7">
        <v>609.98400000000004</v>
      </c>
      <c r="Q85" s="7">
        <v>2025</v>
      </c>
      <c r="R85" s="7">
        <v>884.47680000000003</v>
      </c>
      <c r="S85" s="7">
        <v>1</v>
      </c>
      <c r="T85" s="7">
        <v>2025</v>
      </c>
      <c r="U85" s="7">
        <v>2287.44</v>
      </c>
      <c r="V85" s="7">
        <v>1829.9520000000002</v>
      </c>
      <c r="W85" s="7">
        <v>457.48800000000006</v>
      </c>
      <c r="X85" s="7"/>
      <c r="Y85" s="7"/>
      <c r="Z85" s="7"/>
    </row>
    <row r="86" spans="2:34" ht="180" hidden="1" x14ac:dyDescent="0.25">
      <c r="B86" s="12" t="s">
        <v>230</v>
      </c>
      <c r="C86" s="12" t="s">
        <v>250</v>
      </c>
      <c r="D86" s="7">
        <v>2024</v>
      </c>
      <c r="E86" s="12" t="s">
        <v>251</v>
      </c>
      <c r="F86" s="12" t="s">
        <v>90</v>
      </c>
      <c r="G86" s="7" t="s">
        <v>75</v>
      </c>
      <c r="H86" s="7">
        <v>4</v>
      </c>
      <c r="I86" s="7" t="s">
        <v>76</v>
      </c>
      <c r="J86" s="19">
        <v>22174.400000000001</v>
      </c>
      <c r="K86" s="7">
        <v>17739.52</v>
      </c>
      <c r="L86" s="7">
        <v>4434.88</v>
      </c>
      <c r="M86" s="10">
        <f t="shared" si="10"/>
        <v>0</v>
      </c>
      <c r="N86" s="7">
        <v>22174.400000000001</v>
      </c>
      <c r="O86" s="7">
        <v>17739.52</v>
      </c>
      <c r="P86" s="7">
        <v>4434.88</v>
      </c>
      <c r="Q86" s="7">
        <v>2025</v>
      </c>
      <c r="R86" s="7">
        <v>6430.58</v>
      </c>
      <c r="S86" s="7">
        <v>3</v>
      </c>
      <c r="T86" s="7">
        <v>2025</v>
      </c>
      <c r="U86" s="7">
        <v>16630.8</v>
      </c>
      <c r="V86" s="7">
        <v>13304.64</v>
      </c>
      <c r="W86" s="7">
        <v>3326.16</v>
      </c>
      <c r="X86" s="7"/>
      <c r="Y86" s="7"/>
      <c r="Z86" s="7"/>
    </row>
    <row r="87" spans="2:34" ht="105" hidden="1" x14ac:dyDescent="0.25">
      <c r="B87" s="12" t="s">
        <v>230</v>
      </c>
      <c r="C87" s="12" t="s">
        <v>252</v>
      </c>
      <c r="D87" s="7">
        <v>2025</v>
      </c>
      <c r="E87" s="12" t="s">
        <v>253</v>
      </c>
      <c r="F87" s="12" t="s">
        <v>90</v>
      </c>
      <c r="G87" s="7" t="s">
        <v>75</v>
      </c>
      <c r="H87" s="7">
        <v>2</v>
      </c>
      <c r="I87" s="7" t="s">
        <v>76</v>
      </c>
      <c r="J87" s="19">
        <v>59731.55</v>
      </c>
      <c r="K87" s="7">
        <v>35838.93</v>
      </c>
      <c r="L87" s="7">
        <v>8959.73</v>
      </c>
      <c r="M87" s="10">
        <f t="shared" si="10"/>
        <v>-14932.89</v>
      </c>
      <c r="N87" s="7">
        <v>59731.55</v>
      </c>
      <c r="O87" s="7">
        <v>35838.93</v>
      </c>
      <c r="P87" s="7">
        <v>8959.73</v>
      </c>
      <c r="Q87" s="7">
        <v>2025</v>
      </c>
      <c r="R87" s="7">
        <v>5375.84</v>
      </c>
      <c r="S87" s="7">
        <v>1</v>
      </c>
      <c r="T87" s="7">
        <v>2025</v>
      </c>
      <c r="U87" s="7">
        <v>44798.662499999999</v>
      </c>
      <c r="V87" s="7">
        <v>35838.93</v>
      </c>
      <c r="W87" s="7">
        <v>8959.7325000000001</v>
      </c>
      <c r="X87" s="7"/>
      <c r="Y87" s="7"/>
      <c r="Z87" s="7"/>
    </row>
    <row r="88" spans="2:34" ht="105" hidden="1" x14ac:dyDescent="0.25">
      <c r="B88" s="12" t="s">
        <v>230</v>
      </c>
      <c r="C88" s="12" t="s">
        <v>254</v>
      </c>
      <c r="D88" s="7">
        <v>2025</v>
      </c>
      <c r="E88" s="12" t="s">
        <v>255</v>
      </c>
      <c r="F88" s="12" t="s">
        <v>90</v>
      </c>
      <c r="G88" s="7" t="s">
        <v>75</v>
      </c>
      <c r="H88" s="7">
        <v>2</v>
      </c>
      <c r="I88" s="7" t="s">
        <v>76</v>
      </c>
      <c r="J88" s="19">
        <v>12368</v>
      </c>
      <c r="K88" s="7">
        <v>7420.8</v>
      </c>
      <c r="L88" s="7">
        <v>1855.2</v>
      </c>
      <c r="M88" s="10">
        <f t="shared" si="10"/>
        <v>-3092</v>
      </c>
      <c r="N88" s="7">
        <v>12368</v>
      </c>
      <c r="O88" s="7">
        <v>7420.8</v>
      </c>
      <c r="P88" s="7">
        <v>1855.2</v>
      </c>
      <c r="Q88" s="7">
        <v>2025</v>
      </c>
      <c r="R88" s="7">
        <v>1113.1199999999999</v>
      </c>
      <c r="S88" s="7">
        <v>1</v>
      </c>
      <c r="T88" s="7">
        <v>2025</v>
      </c>
      <c r="U88" s="7">
        <v>9276</v>
      </c>
      <c r="V88" s="7">
        <v>7420.8</v>
      </c>
      <c r="W88" s="7">
        <v>1855.2</v>
      </c>
      <c r="X88" s="7"/>
      <c r="Y88" s="7"/>
      <c r="Z88" s="7"/>
    </row>
    <row r="89" spans="2:34" ht="150" hidden="1" x14ac:dyDescent="0.25">
      <c r="B89" s="12" t="s">
        <v>71</v>
      </c>
      <c r="C89" s="12" t="s">
        <v>256</v>
      </c>
      <c r="D89" s="7">
        <v>2024</v>
      </c>
      <c r="E89" s="12" t="s">
        <v>257</v>
      </c>
      <c r="F89" s="8" t="s">
        <v>90</v>
      </c>
      <c r="G89" s="7" t="s">
        <v>75</v>
      </c>
      <c r="H89" s="7">
        <v>4</v>
      </c>
      <c r="I89" s="7" t="s">
        <v>75</v>
      </c>
      <c r="J89" s="19">
        <v>141582</v>
      </c>
      <c r="K89" s="7">
        <v>113264.6</v>
      </c>
      <c r="L89" s="7">
        <v>28316.400000000001</v>
      </c>
      <c r="M89" s="10">
        <f t="shared" si="10"/>
        <v>-1</v>
      </c>
      <c r="N89" s="7">
        <v>35395.5</v>
      </c>
      <c r="O89" s="7">
        <v>28316.400000000001</v>
      </c>
      <c r="P89" s="7">
        <v>7079.1</v>
      </c>
      <c r="R89" s="22"/>
      <c r="U89" s="7"/>
      <c r="V89" s="7"/>
      <c r="W89" s="7"/>
      <c r="X89" s="7"/>
      <c r="Y89" s="7"/>
      <c r="Z89" s="7"/>
      <c r="AA89" s="7">
        <v>49553.7</v>
      </c>
      <c r="AB89" s="7">
        <v>0</v>
      </c>
      <c r="AC89" s="7">
        <v>14158.2</v>
      </c>
      <c r="AD89" s="7">
        <v>7079.1</v>
      </c>
      <c r="AE89" s="7">
        <v>21237.3</v>
      </c>
      <c r="AF89" s="7">
        <v>7079.1</v>
      </c>
      <c r="AG89" s="7">
        <v>0</v>
      </c>
      <c r="AH89" s="7">
        <v>42474.6</v>
      </c>
    </row>
    <row r="90" spans="2:34" ht="165" hidden="1" x14ac:dyDescent="0.25">
      <c r="B90" s="12" t="s">
        <v>71</v>
      </c>
      <c r="C90" s="12" t="s">
        <v>258</v>
      </c>
      <c r="D90" s="7">
        <v>2025</v>
      </c>
      <c r="E90" s="12" t="s">
        <v>259</v>
      </c>
      <c r="F90" s="8" t="s">
        <v>90</v>
      </c>
      <c r="G90" s="7" t="s">
        <v>75</v>
      </c>
      <c r="H90" s="7">
        <v>3</v>
      </c>
      <c r="I90" s="7" t="s">
        <v>76</v>
      </c>
      <c r="J90" s="19">
        <v>23345.72</v>
      </c>
      <c r="K90" s="7">
        <v>18676.580000000002</v>
      </c>
      <c r="L90" s="7">
        <v>4669.1400000000003</v>
      </c>
      <c r="M90" s="10">
        <f t="shared" si="10"/>
        <v>0</v>
      </c>
      <c r="N90" s="7">
        <v>23345.72</v>
      </c>
      <c r="O90" s="7">
        <v>18676.580000000002</v>
      </c>
      <c r="P90" s="7">
        <v>4669.1400000000003</v>
      </c>
      <c r="Q90" s="7">
        <v>2025</v>
      </c>
      <c r="R90" s="7">
        <v>7781.91</v>
      </c>
      <c r="S90" s="7">
        <v>2</v>
      </c>
      <c r="T90" s="7">
        <v>2025</v>
      </c>
      <c r="U90" s="7">
        <v>17509.29</v>
      </c>
      <c r="V90" s="7">
        <v>14007.43</v>
      </c>
      <c r="W90" s="7">
        <v>3501.86</v>
      </c>
      <c r="X90" s="7"/>
      <c r="Y90" s="7"/>
      <c r="Z90" s="7"/>
    </row>
    <row r="91" spans="2:34" ht="165" hidden="1" x14ac:dyDescent="0.25">
      <c r="B91" s="12" t="s">
        <v>71</v>
      </c>
      <c r="C91" s="12" t="s">
        <v>260</v>
      </c>
      <c r="D91" s="7">
        <v>2025</v>
      </c>
      <c r="E91" s="12" t="s">
        <v>261</v>
      </c>
      <c r="F91" s="8" t="s">
        <v>90</v>
      </c>
      <c r="G91" s="7" t="s">
        <v>75</v>
      </c>
      <c r="H91" s="7">
        <v>3</v>
      </c>
      <c r="I91" s="7" t="s">
        <v>76</v>
      </c>
      <c r="J91" s="19">
        <v>205.78</v>
      </c>
      <c r="K91" s="7">
        <v>164.62</v>
      </c>
      <c r="L91" s="7">
        <v>41.16</v>
      </c>
      <c r="M91" s="10">
        <f t="shared" si="10"/>
        <v>0</v>
      </c>
      <c r="N91" s="7">
        <v>205.78</v>
      </c>
      <c r="O91" s="7">
        <v>164.62</v>
      </c>
      <c r="P91" s="7">
        <v>41.16</v>
      </c>
      <c r="Q91" s="7">
        <v>2025</v>
      </c>
      <c r="R91" s="7">
        <v>68.59</v>
      </c>
      <c r="S91" s="7">
        <v>2</v>
      </c>
      <c r="T91" s="7">
        <v>2025</v>
      </c>
      <c r="U91" s="7">
        <v>154.33000000000001</v>
      </c>
      <c r="V91" s="7">
        <v>123.46</v>
      </c>
      <c r="W91" s="7">
        <v>30.87</v>
      </c>
      <c r="X91" s="7"/>
      <c r="Y91" s="7"/>
      <c r="Z91" s="7"/>
    </row>
    <row r="92" spans="2:34" ht="105" hidden="1" x14ac:dyDescent="0.25">
      <c r="B92" s="12" t="s">
        <v>105</v>
      </c>
      <c r="C92" s="12" t="s">
        <v>262</v>
      </c>
      <c r="D92" s="7">
        <v>2025</v>
      </c>
      <c r="E92" s="12" t="s">
        <v>263</v>
      </c>
      <c r="F92" s="12" t="s">
        <v>90</v>
      </c>
      <c r="G92" s="7" t="s">
        <v>75</v>
      </c>
      <c r="H92" s="7">
        <v>4</v>
      </c>
      <c r="I92" s="7" t="s">
        <v>76</v>
      </c>
      <c r="J92" s="19">
        <v>153559.93</v>
      </c>
      <c r="K92" s="7">
        <v>122847.944</v>
      </c>
      <c r="L92" s="7">
        <v>30711.986000000001</v>
      </c>
      <c r="M92" s="10">
        <f t="shared" si="10"/>
        <v>0</v>
      </c>
      <c r="N92" s="7">
        <v>153559.93</v>
      </c>
      <c r="O92" s="7">
        <v>122847.944</v>
      </c>
      <c r="P92" s="7">
        <v>30711.986000000001</v>
      </c>
      <c r="Q92" s="7">
        <v>2025</v>
      </c>
      <c r="R92" s="7">
        <v>30711.986000000001</v>
      </c>
      <c r="S92" s="7">
        <v>4</v>
      </c>
      <c r="T92" s="7">
        <v>2025</v>
      </c>
      <c r="U92" s="7">
        <v>153559.93</v>
      </c>
      <c r="V92" s="7">
        <v>122847.944</v>
      </c>
      <c r="W92" s="7">
        <v>30711.986000000001</v>
      </c>
      <c r="X92" s="7"/>
      <c r="Y92" s="7"/>
      <c r="Z92" s="7"/>
    </row>
    <row r="93" spans="2:34" ht="60" x14ac:dyDescent="0.25">
      <c r="B93" s="12" t="s">
        <v>105</v>
      </c>
      <c r="C93" s="12" t="s">
        <v>264</v>
      </c>
      <c r="D93" s="7">
        <v>2022</v>
      </c>
      <c r="E93" s="12" t="s">
        <v>265</v>
      </c>
      <c r="F93" s="12" t="s">
        <v>74</v>
      </c>
      <c r="G93" s="7" t="s">
        <v>75</v>
      </c>
      <c r="H93" s="7">
        <v>5</v>
      </c>
      <c r="I93" s="7" t="s">
        <v>76</v>
      </c>
      <c r="J93" s="21">
        <v>18036</v>
      </c>
      <c r="K93" s="21">
        <v>14428.800000000001</v>
      </c>
      <c r="L93" s="21">
        <v>3607.2000000000003</v>
      </c>
      <c r="M93" s="53">
        <f t="shared" si="10"/>
        <v>0</v>
      </c>
      <c r="N93" s="21">
        <v>18036</v>
      </c>
      <c r="O93" s="21">
        <v>14428.800000000001</v>
      </c>
      <c r="P93" s="46">
        <v>3607.2000000000003</v>
      </c>
      <c r="Q93" s="7">
        <v>2022</v>
      </c>
      <c r="R93" s="25">
        <v>2885.76</v>
      </c>
      <c r="S93" s="7">
        <v>4</v>
      </c>
      <c r="T93" s="7">
        <v>2023</v>
      </c>
      <c r="U93" s="21">
        <v>18036</v>
      </c>
      <c r="V93" s="21">
        <v>14428.800000000001</v>
      </c>
      <c r="W93" s="21">
        <v>3607.2000000000003</v>
      </c>
      <c r="X93" s="21">
        <f>+R93+V93/3*2</f>
        <v>12504.960000000001</v>
      </c>
      <c r="Z93" s="44">
        <f>+X93</f>
        <v>12504.960000000001</v>
      </c>
    </row>
    <row r="94" spans="2:34" ht="75" x14ac:dyDescent="0.25">
      <c r="B94" s="12" t="s">
        <v>105</v>
      </c>
      <c r="C94" s="12" t="s">
        <v>266</v>
      </c>
      <c r="D94" s="7">
        <v>2022</v>
      </c>
      <c r="E94" s="12" t="s">
        <v>267</v>
      </c>
      <c r="F94" s="12" t="s">
        <v>74</v>
      </c>
      <c r="G94" s="7" t="s">
        <v>75</v>
      </c>
      <c r="H94" s="7">
        <v>4</v>
      </c>
      <c r="I94" s="7" t="s">
        <v>76</v>
      </c>
      <c r="J94" s="21">
        <v>37406.720000000001</v>
      </c>
      <c r="K94" s="21">
        <v>29925.376000000004</v>
      </c>
      <c r="L94" s="21">
        <v>7481.344000000001</v>
      </c>
      <c r="M94" s="53">
        <f t="shared" si="10"/>
        <v>0</v>
      </c>
      <c r="N94" s="21">
        <v>37406.720000000001</v>
      </c>
      <c r="O94" s="21">
        <v>29925.376000000004</v>
      </c>
      <c r="P94" s="46">
        <v>7481.344000000001</v>
      </c>
      <c r="Q94" s="7">
        <v>2023</v>
      </c>
      <c r="R94" s="25">
        <v>7481.344000000001</v>
      </c>
      <c r="S94" s="7">
        <v>3</v>
      </c>
      <c r="T94" s="7">
        <v>2023</v>
      </c>
      <c r="U94" s="21">
        <v>37406.720000000001</v>
      </c>
      <c r="V94" s="21">
        <v>29925.376000000004</v>
      </c>
      <c r="W94" s="21">
        <v>7481.344000000001</v>
      </c>
      <c r="X94" s="21">
        <f>+O94/S94*2</f>
        <v>19950.25066666667</v>
      </c>
      <c r="Z94" s="44">
        <f>+X94</f>
        <v>19950.25066666667</v>
      </c>
    </row>
    <row r="95" spans="2:34" ht="135" x14ac:dyDescent="0.25">
      <c r="B95" s="12" t="s">
        <v>105</v>
      </c>
      <c r="C95" s="12" t="s">
        <v>268</v>
      </c>
      <c r="D95" s="7">
        <v>2024</v>
      </c>
      <c r="E95" s="12" t="s">
        <v>269</v>
      </c>
      <c r="F95" s="12" t="s">
        <v>90</v>
      </c>
      <c r="G95" s="7" t="s">
        <v>76</v>
      </c>
      <c r="I95" s="7" t="s">
        <v>76</v>
      </c>
      <c r="J95" s="35">
        <v>2520</v>
      </c>
      <c r="K95" s="21">
        <v>2016</v>
      </c>
      <c r="L95" s="21">
        <v>504</v>
      </c>
      <c r="M95" s="53">
        <f t="shared" si="10"/>
        <v>0</v>
      </c>
      <c r="N95" s="21">
        <v>2520</v>
      </c>
      <c r="O95" s="21">
        <v>2016</v>
      </c>
      <c r="P95" s="46">
        <v>504</v>
      </c>
      <c r="Q95" s="7">
        <v>2024</v>
      </c>
      <c r="R95" s="25">
        <v>2016</v>
      </c>
      <c r="T95" s="7">
        <v>2024</v>
      </c>
      <c r="U95" s="35">
        <v>2520</v>
      </c>
      <c r="V95" s="21">
        <v>2016</v>
      </c>
      <c r="W95" s="21">
        <v>504</v>
      </c>
      <c r="X95" s="21">
        <f>+O95</f>
        <v>2016</v>
      </c>
      <c r="Z95" s="44">
        <f>+X95</f>
        <v>2016</v>
      </c>
    </row>
    <row r="96" spans="2:34" ht="225" hidden="1" x14ac:dyDescent="0.25">
      <c r="B96" s="12" t="s">
        <v>105</v>
      </c>
      <c r="C96" s="12" t="s">
        <v>270</v>
      </c>
      <c r="D96" s="7">
        <v>2019</v>
      </c>
      <c r="E96" s="12" t="s">
        <v>271</v>
      </c>
      <c r="F96" s="12" t="s">
        <v>74</v>
      </c>
      <c r="G96" s="7" t="s">
        <v>75</v>
      </c>
      <c r="H96" s="7">
        <v>5</v>
      </c>
      <c r="I96" s="7" t="s">
        <v>76</v>
      </c>
      <c r="J96" s="21">
        <v>137216</v>
      </c>
      <c r="K96" s="21">
        <v>109772.8</v>
      </c>
      <c r="L96" s="21">
        <v>27443.200000000001</v>
      </c>
      <c r="M96" s="53">
        <f t="shared" si="10"/>
        <v>0</v>
      </c>
      <c r="N96" s="21">
        <v>137216</v>
      </c>
      <c r="O96" s="21">
        <v>109772.8</v>
      </c>
      <c r="P96" s="46">
        <v>27443.200000000001</v>
      </c>
      <c r="Q96" s="7">
        <v>2022</v>
      </c>
      <c r="R96" s="25">
        <v>21954.560000000001</v>
      </c>
      <c r="S96" s="7">
        <v>4</v>
      </c>
      <c r="T96" s="7">
        <v>2020</v>
      </c>
      <c r="U96" s="21">
        <v>137216</v>
      </c>
      <c r="V96" s="21">
        <v>109772.8</v>
      </c>
      <c r="W96" s="21">
        <v>27443.200000000001</v>
      </c>
      <c r="X96" s="28">
        <f>+R96+V96/3*2</f>
        <v>95136.426666666666</v>
      </c>
      <c r="Y96" s="21" t="s">
        <v>546</v>
      </c>
      <c r="Z96" s="44"/>
    </row>
    <row r="97" spans="2:39" ht="75" x14ac:dyDescent="0.25">
      <c r="B97" s="12" t="s">
        <v>105</v>
      </c>
      <c r="C97" s="12" t="s">
        <v>272</v>
      </c>
      <c r="D97" s="7">
        <v>2022</v>
      </c>
      <c r="E97" s="12" t="s">
        <v>273</v>
      </c>
      <c r="F97" s="12" t="s">
        <v>74</v>
      </c>
      <c r="G97" s="7" t="s">
        <v>75</v>
      </c>
      <c r="H97" s="7">
        <v>5</v>
      </c>
      <c r="I97" s="7" t="s">
        <v>76</v>
      </c>
      <c r="J97" s="21">
        <v>2847</v>
      </c>
      <c r="K97" s="21">
        <v>2277.6</v>
      </c>
      <c r="L97" s="21">
        <v>569.4</v>
      </c>
      <c r="M97" s="53">
        <f t="shared" si="10"/>
        <v>0</v>
      </c>
      <c r="N97" s="21">
        <v>2847</v>
      </c>
      <c r="O97" s="21">
        <v>2277.6</v>
      </c>
      <c r="P97" s="46">
        <v>569.4</v>
      </c>
      <c r="Q97" s="7">
        <v>2023</v>
      </c>
      <c r="R97" s="25">
        <v>455.52</v>
      </c>
      <c r="S97" s="7">
        <v>4</v>
      </c>
      <c r="T97" s="7">
        <v>2022</v>
      </c>
      <c r="U97" s="21">
        <v>2847</v>
      </c>
      <c r="V97" s="21">
        <v>2277.6</v>
      </c>
      <c r="W97" s="21">
        <v>569.4</v>
      </c>
      <c r="X97" s="21">
        <f>+O97/S97*2</f>
        <v>1138.8</v>
      </c>
      <c r="Z97" s="44">
        <f>+X97</f>
        <v>1138.8</v>
      </c>
    </row>
    <row r="98" spans="2:39" ht="135" hidden="1" x14ac:dyDescent="0.25">
      <c r="B98" s="12" t="s">
        <v>105</v>
      </c>
      <c r="C98" s="12" t="s">
        <v>274</v>
      </c>
      <c r="D98" s="7">
        <v>2025</v>
      </c>
      <c r="E98" s="12" t="s">
        <v>275</v>
      </c>
      <c r="F98" s="12" t="s">
        <v>74</v>
      </c>
      <c r="G98" s="7" t="s">
        <v>75</v>
      </c>
      <c r="H98" s="7">
        <v>4</v>
      </c>
      <c r="I98" s="7" t="s">
        <v>76</v>
      </c>
      <c r="J98" s="7">
        <v>3308.4</v>
      </c>
      <c r="K98" s="7">
        <v>2646.7200000000003</v>
      </c>
      <c r="L98" s="7">
        <v>661.68000000000006</v>
      </c>
      <c r="M98" s="10">
        <f t="shared" si="10"/>
        <v>0</v>
      </c>
      <c r="N98" s="7">
        <v>2481.3000000000002</v>
      </c>
      <c r="O98" s="7">
        <v>1985.0400000000002</v>
      </c>
      <c r="P98" s="7">
        <v>496.26000000000005</v>
      </c>
      <c r="Q98" s="7">
        <v>2025</v>
      </c>
      <c r="R98" s="7">
        <v>439.4</v>
      </c>
      <c r="S98" s="7">
        <v>3</v>
      </c>
      <c r="T98" s="7">
        <v>2025</v>
      </c>
      <c r="U98" s="7">
        <v>2481.3000000000002</v>
      </c>
      <c r="V98" s="7">
        <v>1985.0400000000002</v>
      </c>
      <c r="W98" s="7">
        <v>496.26000000000005</v>
      </c>
      <c r="X98" s="7"/>
      <c r="Y98" s="7"/>
      <c r="Z98" s="7"/>
      <c r="AA98" s="7">
        <v>0</v>
      </c>
      <c r="AB98" s="7">
        <v>0</v>
      </c>
      <c r="AC98" s="7">
        <v>0</v>
      </c>
      <c r="AD98" s="7">
        <v>0</v>
      </c>
      <c r="AE98" s="7">
        <v>0</v>
      </c>
      <c r="AF98" s="7">
        <v>0</v>
      </c>
      <c r="AG98" s="7">
        <v>0</v>
      </c>
      <c r="AH98" s="7">
        <v>0</v>
      </c>
      <c r="AI98" s="7">
        <v>0</v>
      </c>
      <c r="AJ98" s="7">
        <v>0</v>
      </c>
      <c r="AK98" s="7">
        <v>0</v>
      </c>
      <c r="AL98" s="7">
        <v>0</v>
      </c>
      <c r="AM98" s="7">
        <v>0</v>
      </c>
    </row>
    <row r="99" spans="2:39" ht="105" hidden="1" x14ac:dyDescent="0.25">
      <c r="B99" s="12" t="s">
        <v>71</v>
      </c>
      <c r="C99" s="12" t="s">
        <v>277</v>
      </c>
      <c r="D99" s="7">
        <v>2025</v>
      </c>
      <c r="E99" s="12" t="s">
        <v>278</v>
      </c>
      <c r="F99" s="8" t="s">
        <v>90</v>
      </c>
      <c r="G99" s="7" t="s">
        <v>75</v>
      </c>
      <c r="H99" s="7">
        <v>3</v>
      </c>
      <c r="I99" s="7" t="s">
        <v>76</v>
      </c>
      <c r="J99" s="19">
        <v>10123.85</v>
      </c>
      <c r="K99" s="7">
        <v>8099.08</v>
      </c>
      <c r="L99" s="7">
        <v>2024.77</v>
      </c>
      <c r="M99" s="10">
        <f t="shared" si="10"/>
        <v>0</v>
      </c>
      <c r="N99" s="7">
        <v>10123.85</v>
      </c>
      <c r="O99" s="7">
        <v>8099.08</v>
      </c>
      <c r="P99" s="7">
        <v>2024.77</v>
      </c>
      <c r="Q99" s="7">
        <v>2025</v>
      </c>
      <c r="R99" s="7">
        <v>3374.62</v>
      </c>
      <c r="S99" s="7">
        <v>2</v>
      </c>
      <c r="T99" s="7">
        <v>2025</v>
      </c>
      <c r="U99" s="7">
        <v>7592.89</v>
      </c>
      <c r="V99" s="7">
        <v>6074.31</v>
      </c>
      <c r="W99" s="7">
        <v>1518.58</v>
      </c>
      <c r="X99" s="7"/>
      <c r="Y99" s="7"/>
      <c r="Z99" s="7"/>
    </row>
    <row r="100" spans="2:39" ht="90" hidden="1" x14ac:dyDescent="0.25">
      <c r="B100" s="12" t="s">
        <v>71</v>
      </c>
      <c r="C100" s="12" t="s">
        <v>279</v>
      </c>
      <c r="D100" s="7">
        <v>2025</v>
      </c>
      <c r="E100" s="12" t="s">
        <v>280</v>
      </c>
      <c r="F100" s="8" t="s">
        <v>90</v>
      </c>
      <c r="G100" s="7" t="s">
        <v>75</v>
      </c>
      <c r="H100" s="7">
        <v>3</v>
      </c>
      <c r="I100" s="7" t="s">
        <v>76</v>
      </c>
      <c r="J100" s="19">
        <v>3440.03</v>
      </c>
      <c r="K100" s="7">
        <v>2752.02</v>
      </c>
      <c r="L100" s="7">
        <v>688.01</v>
      </c>
      <c r="M100" s="10">
        <f t="shared" si="10"/>
        <v>0</v>
      </c>
      <c r="N100" s="7">
        <v>3440.03</v>
      </c>
      <c r="O100" s="7">
        <v>2752.02</v>
      </c>
      <c r="P100" s="7">
        <v>688.01</v>
      </c>
      <c r="Q100" s="7">
        <v>2025</v>
      </c>
      <c r="R100" s="7">
        <v>1146.68</v>
      </c>
      <c r="S100" s="7">
        <v>2</v>
      </c>
      <c r="T100" s="7">
        <v>2025</v>
      </c>
      <c r="U100" s="7">
        <v>2580.02</v>
      </c>
      <c r="V100" s="7">
        <v>2064.02</v>
      </c>
      <c r="W100" s="7">
        <v>516</v>
      </c>
      <c r="X100" s="7"/>
      <c r="Y100" s="7"/>
      <c r="Z100" s="7"/>
    </row>
    <row r="101" spans="2:39" ht="105" hidden="1" x14ac:dyDescent="0.25">
      <c r="B101" s="12" t="s">
        <v>71</v>
      </c>
      <c r="C101" s="12" t="s">
        <v>281</v>
      </c>
      <c r="D101" s="7">
        <v>2025</v>
      </c>
      <c r="E101" s="12" t="s">
        <v>282</v>
      </c>
      <c r="F101" s="8" t="s">
        <v>90</v>
      </c>
      <c r="G101" s="7" t="s">
        <v>75</v>
      </c>
      <c r="H101" s="7">
        <v>3</v>
      </c>
      <c r="I101" s="7" t="s">
        <v>76</v>
      </c>
      <c r="J101" s="19">
        <v>3726.25</v>
      </c>
      <c r="K101" s="7">
        <v>2981</v>
      </c>
      <c r="L101" s="7">
        <v>745.25</v>
      </c>
      <c r="M101" s="10">
        <f t="shared" si="10"/>
        <v>0</v>
      </c>
      <c r="N101" s="7">
        <v>3726.25</v>
      </c>
      <c r="O101" s="7">
        <v>2981</v>
      </c>
      <c r="P101" s="7">
        <v>745.25</v>
      </c>
      <c r="Q101" s="7">
        <v>2025</v>
      </c>
      <c r="R101" s="7">
        <v>1242.08</v>
      </c>
      <c r="S101" s="7">
        <v>2</v>
      </c>
      <c r="T101" s="7">
        <v>2025</v>
      </c>
      <c r="U101" s="7">
        <v>2794.69</v>
      </c>
      <c r="V101" s="7">
        <v>2235.75</v>
      </c>
      <c r="W101" s="7">
        <v>558.94000000000005</v>
      </c>
      <c r="X101" s="7"/>
      <c r="Y101" s="7"/>
      <c r="Z101" s="7"/>
    </row>
    <row r="102" spans="2:39" ht="120" hidden="1" x14ac:dyDescent="0.25">
      <c r="B102" s="12" t="s">
        <v>105</v>
      </c>
      <c r="C102" s="12" t="s">
        <v>283</v>
      </c>
      <c r="D102" s="7">
        <v>2024</v>
      </c>
      <c r="E102" s="12" t="s">
        <v>284</v>
      </c>
      <c r="F102" s="12" t="s">
        <v>90</v>
      </c>
      <c r="G102" s="7" t="s">
        <v>76</v>
      </c>
      <c r="I102" s="7" t="s">
        <v>76</v>
      </c>
      <c r="J102" s="19">
        <v>756.46</v>
      </c>
      <c r="K102" s="7">
        <v>605.16800000000001</v>
      </c>
      <c r="L102" s="7">
        <v>151.292</v>
      </c>
      <c r="M102" s="10">
        <f t="shared" si="10"/>
        <v>0</v>
      </c>
      <c r="N102" s="7">
        <v>756.46</v>
      </c>
      <c r="O102" s="7">
        <v>605.16800000000001</v>
      </c>
      <c r="P102" s="7">
        <v>151.292</v>
      </c>
      <c r="Q102" s="7">
        <v>2025</v>
      </c>
      <c r="R102" s="7">
        <v>605.16800000000001</v>
      </c>
      <c r="S102" s="7">
        <v>0</v>
      </c>
      <c r="T102" s="7">
        <v>2025</v>
      </c>
      <c r="U102" s="7">
        <v>567.34500000000003</v>
      </c>
      <c r="V102" s="7">
        <v>453.87600000000003</v>
      </c>
      <c r="W102" s="7">
        <v>113.46900000000001</v>
      </c>
      <c r="X102" s="7"/>
      <c r="Y102" s="7"/>
      <c r="Z102" s="7"/>
    </row>
    <row r="103" spans="2:39" ht="150" hidden="1" x14ac:dyDescent="0.25">
      <c r="B103" s="12" t="s">
        <v>105</v>
      </c>
      <c r="C103" s="12" t="s">
        <v>285</v>
      </c>
      <c r="D103" s="7">
        <v>2025</v>
      </c>
      <c r="E103" s="12" t="s">
        <v>286</v>
      </c>
      <c r="F103" s="12" t="s">
        <v>90</v>
      </c>
      <c r="G103" s="7" t="s">
        <v>76</v>
      </c>
      <c r="I103" s="7" t="s">
        <v>76</v>
      </c>
      <c r="J103" s="19">
        <v>2700</v>
      </c>
      <c r="K103" s="7">
        <v>2160</v>
      </c>
      <c r="L103" s="7">
        <v>540</v>
      </c>
      <c r="M103" s="10">
        <f t="shared" si="10"/>
        <v>0</v>
      </c>
      <c r="N103" s="7">
        <v>2700</v>
      </c>
      <c r="O103" s="7">
        <v>2160</v>
      </c>
      <c r="P103" s="7">
        <v>540</v>
      </c>
      <c r="Q103" s="7">
        <v>2025</v>
      </c>
      <c r="R103" s="7">
        <v>2160</v>
      </c>
      <c r="S103" s="7">
        <v>0</v>
      </c>
      <c r="T103" s="7">
        <v>2025</v>
      </c>
      <c r="U103" s="7">
        <v>2025</v>
      </c>
      <c r="V103" s="7">
        <v>1620</v>
      </c>
      <c r="W103" s="7">
        <v>405</v>
      </c>
      <c r="X103" s="7"/>
      <c r="Y103" s="7"/>
      <c r="Z103" s="7"/>
    </row>
    <row r="104" spans="2:39" ht="195" hidden="1" x14ac:dyDescent="0.25">
      <c r="B104" s="12" t="s">
        <v>105</v>
      </c>
      <c r="C104" s="12" t="s">
        <v>287</v>
      </c>
      <c r="D104" s="7">
        <v>2025</v>
      </c>
      <c r="E104" s="12" t="s">
        <v>288</v>
      </c>
      <c r="F104" s="12" t="s">
        <v>90</v>
      </c>
      <c r="G104" s="7" t="s">
        <v>75</v>
      </c>
      <c r="H104" s="7">
        <v>3</v>
      </c>
      <c r="I104" s="7" t="s">
        <v>76</v>
      </c>
      <c r="J104" s="19">
        <v>2160</v>
      </c>
      <c r="K104" s="7">
        <v>1728</v>
      </c>
      <c r="L104" s="7">
        <v>432</v>
      </c>
      <c r="M104" s="10">
        <f t="shared" si="10"/>
        <v>0</v>
      </c>
      <c r="N104" s="7">
        <v>2160</v>
      </c>
      <c r="O104" s="7">
        <v>1728</v>
      </c>
      <c r="P104" s="7">
        <v>432</v>
      </c>
      <c r="Q104" s="7">
        <v>2025</v>
      </c>
      <c r="R104" s="7">
        <v>1728</v>
      </c>
      <c r="S104" s="7">
        <v>2</v>
      </c>
      <c r="T104" s="7">
        <v>2025</v>
      </c>
      <c r="U104" s="7">
        <v>1620</v>
      </c>
      <c r="V104" s="7">
        <v>1296</v>
      </c>
      <c r="W104" s="7">
        <v>324</v>
      </c>
      <c r="X104" s="7"/>
      <c r="Y104" s="7"/>
      <c r="Z104" s="7"/>
    </row>
    <row r="105" spans="2:39" ht="165" hidden="1" x14ac:dyDescent="0.25">
      <c r="B105" s="12" t="s">
        <v>105</v>
      </c>
      <c r="C105" s="12" t="s">
        <v>289</v>
      </c>
      <c r="D105" s="7">
        <v>2025</v>
      </c>
      <c r="E105" s="12" t="s">
        <v>290</v>
      </c>
      <c r="F105" s="12" t="s">
        <v>90</v>
      </c>
      <c r="G105" s="7" t="s">
        <v>75</v>
      </c>
      <c r="H105" s="7">
        <v>5</v>
      </c>
      <c r="I105" s="7" t="s">
        <v>75</v>
      </c>
      <c r="J105" s="19">
        <v>16646.55</v>
      </c>
      <c r="K105" s="7">
        <v>13317.24</v>
      </c>
      <c r="L105" s="7">
        <v>3329.31</v>
      </c>
      <c r="M105" s="10">
        <f t="shared" si="10"/>
        <v>0</v>
      </c>
      <c r="N105" s="7">
        <v>4161.6400000000003</v>
      </c>
      <c r="O105" s="7">
        <v>3329.3120000000004</v>
      </c>
      <c r="P105" s="7">
        <v>832.32800000000009</v>
      </c>
      <c r="Q105" s="7">
        <v>2026</v>
      </c>
      <c r="R105" s="22">
        <v>3329.3120000000004</v>
      </c>
      <c r="U105" s="7"/>
      <c r="V105" s="7"/>
      <c r="W105" s="7"/>
      <c r="X105" s="7"/>
      <c r="Y105" s="7"/>
      <c r="Z105" s="7"/>
      <c r="AD105" s="7">
        <v>12484.912499999999</v>
      </c>
    </row>
    <row r="106" spans="2:39" ht="180" hidden="1" x14ac:dyDescent="0.25">
      <c r="B106" s="12" t="s">
        <v>71</v>
      </c>
      <c r="C106" s="12" t="s">
        <v>291</v>
      </c>
      <c r="D106" s="7">
        <v>2024</v>
      </c>
      <c r="E106" s="12" t="s">
        <v>292</v>
      </c>
      <c r="F106" s="8" t="s">
        <v>90</v>
      </c>
      <c r="G106" s="7" t="s">
        <v>75</v>
      </c>
      <c r="H106" s="7">
        <v>9</v>
      </c>
      <c r="I106" s="7" t="s">
        <v>75</v>
      </c>
      <c r="J106" s="19">
        <v>261415.17</v>
      </c>
      <c r="K106" s="7">
        <v>209132.136</v>
      </c>
      <c r="L106" s="7">
        <v>52283.034</v>
      </c>
      <c r="M106" s="10">
        <f t="shared" si="10"/>
        <v>0</v>
      </c>
      <c r="N106" s="7">
        <v>65353.79</v>
      </c>
      <c r="O106" s="7">
        <v>52283.03</v>
      </c>
      <c r="P106" s="7">
        <v>13070.76</v>
      </c>
      <c r="Q106" s="7">
        <v>2026</v>
      </c>
      <c r="R106" s="7">
        <v>65353.79</v>
      </c>
      <c r="S106" s="7">
        <v>0</v>
      </c>
      <c r="T106" s="7">
        <v>2025</v>
      </c>
      <c r="U106" s="7">
        <v>0</v>
      </c>
      <c r="V106" s="7">
        <v>0</v>
      </c>
      <c r="W106" s="7">
        <v>0</v>
      </c>
      <c r="X106" s="7"/>
      <c r="Y106" s="7"/>
      <c r="Z106" s="7"/>
      <c r="AA106" s="7">
        <v>0</v>
      </c>
      <c r="AB106" s="7">
        <v>0</v>
      </c>
      <c r="AC106" s="7">
        <v>0</v>
      </c>
      <c r="AD106" s="7">
        <v>65353.79</v>
      </c>
      <c r="AE106" s="7">
        <v>0</v>
      </c>
      <c r="AF106" s="7">
        <v>0</v>
      </c>
      <c r="AG106" s="7">
        <v>0</v>
      </c>
      <c r="AH106" s="7">
        <v>0</v>
      </c>
      <c r="AI106" s="7">
        <v>0</v>
      </c>
      <c r="AJ106" s="7">
        <v>0</v>
      </c>
      <c r="AK106" s="7">
        <v>0</v>
      </c>
      <c r="AL106" s="7">
        <v>0</v>
      </c>
      <c r="AM106" s="7">
        <v>0</v>
      </c>
    </row>
    <row r="107" spans="2:39" ht="270" x14ac:dyDescent="0.25">
      <c r="B107" s="12" t="s">
        <v>105</v>
      </c>
      <c r="C107" s="12" t="s">
        <v>293</v>
      </c>
      <c r="D107" s="7">
        <v>2023</v>
      </c>
      <c r="E107" s="12" t="s">
        <v>294</v>
      </c>
      <c r="F107" s="12" t="s">
        <v>90</v>
      </c>
      <c r="G107" s="7" t="s">
        <v>76</v>
      </c>
      <c r="I107" s="7" t="s">
        <v>75</v>
      </c>
      <c r="J107" s="35"/>
      <c r="M107" s="53">
        <f t="shared" si="10"/>
        <v>0</v>
      </c>
      <c r="N107" s="21">
        <v>10920</v>
      </c>
      <c r="O107" s="21">
        <v>8736</v>
      </c>
      <c r="P107" s="46">
        <v>2184</v>
      </c>
      <c r="R107" s="25"/>
      <c r="T107" s="7">
        <v>2024</v>
      </c>
      <c r="U107" s="35"/>
    </row>
    <row r="108" spans="2:39" s="21" customFormat="1" ht="180" hidden="1" x14ac:dyDescent="0.25">
      <c r="B108" s="62" t="s">
        <v>105</v>
      </c>
      <c r="C108" s="62" t="s">
        <v>295</v>
      </c>
      <c r="D108" s="21">
        <v>2024</v>
      </c>
      <c r="E108" s="62" t="s">
        <v>296</v>
      </c>
      <c r="F108" s="62" t="s">
        <v>74</v>
      </c>
      <c r="G108" s="21" t="s">
        <v>75</v>
      </c>
      <c r="H108" s="21">
        <v>2</v>
      </c>
      <c r="I108" s="21" t="s">
        <v>76</v>
      </c>
      <c r="J108" s="21">
        <v>4500</v>
      </c>
      <c r="K108" s="21">
        <v>3600</v>
      </c>
      <c r="L108" s="21">
        <v>900</v>
      </c>
      <c r="M108" s="53">
        <f t="shared" si="10"/>
        <v>0</v>
      </c>
      <c r="P108" s="46"/>
      <c r="R108" s="25"/>
      <c r="S108" s="21">
        <v>2</v>
      </c>
      <c r="T108" s="21">
        <v>2024</v>
      </c>
      <c r="Y108" s="21" t="s">
        <v>545</v>
      </c>
      <c r="Z108" s="46"/>
    </row>
    <row r="109" spans="2:39" ht="180" hidden="1" x14ac:dyDescent="0.25">
      <c r="B109" s="12" t="s">
        <v>105</v>
      </c>
      <c r="C109" s="12" t="s">
        <v>297</v>
      </c>
      <c r="D109" s="7">
        <v>2025</v>
      </c>
      <c r="E109" s="12" t="s">
        <v>298</v>
      </c>
      <c r="F109" s="12" t="s">
        <v>74</v>
      </c>
      <c r="G109" s="7" t="s">
        <v>75</v>
      </c>
      <c r="H109" s="7">
        <v>2</v>
      </c>
      <c r="I109" s="7" t="s">
        <v>76</v>
      </c>
      <c r="J109" s="7">
        <v>4500</v>
      </c>
      <c r="K109" s="7">
        <v>3600</v>
      </c>
      <c r="L109" s="7">
        <v>900</v>
      </c>
      <c r="M109" s="10">
        <f t="shared" si="10"/>
        <v>0</v>
      </c>
      <c r="N109" s="7"/>
      <c r="O109" s="7"/>
      <c r="P109" s="7"/>
      <c r="R109" s="7"/>
      <c r="S109" s="7">
        <v>2</v>
      </c>
      <c r="T109" s="7">
        <v>2025</v>
      </c>
      <c r="U109" s="7"/>
      <c r="V109" s="7"/>
      <c r="W109" s="7"/>
      <c r="X109" s="7"/>
      <c r="Y109" s="7"/>
      <c r="Z109" s="7"/>
    </row>
    <row r="110" spans="2:39" ht="270" hidden="1" x14ac:dyDescent="0.25">
      <c r="B110" s="12" t="s">
        <v>105</v>
      </c>
      <c r="C110" s="12" t="s">
        <v>299</v>
      </c>
      <c r="D110" s="7">
        <v>2024</v>
      </c>
      <c r="E110" s="12" t="s">
        <v>300</v>
      </c>
      <c r="F110" s="12" t="s">
        <v>90</v>
      </c>
      <c r="G110" s="7" t="s">
        <v>75</v>
      </c>
      <c r="H110" s="7">
        <v>3</v>
      </c>
      <c r="I110" s="7" t="s">
        <v>76</v>
      </c>
      <c r="J110" s="19">
        <v>16107.22</v>
      </c>
      <c r="K110" s="7">
        <v>12885.776</v>
      </c>
      <c r="L110" s="7">
        <v>3221.44</v>
      </c>
      <c r="M110" s="10">
        <f t="shared" si="10"/>
        <v>-3.9999999989959178E-3</v>
      </c>
      <c r="N110" s="7">
        <v>16107.22</v>
      </c>
      <c r="O110" s="7">
        <v>12885.78</v>
      </c>
      <c r="P110" s="7">
        <v>3221.44</v>
      </c>
      <c r="Q110" s="7">
        <v>2025</v>
      </c>
      <c r="R110" s="7">
        <v>4671.09</v>
      </c>
      <c r="S110" s="7">
        <v>2</v>
      </c>
      <c r="T110" s="7">
        <v>2025</v>
      </c>
      <c r="U110" s="7">
        <v>12080.414999999999</v>
      </c>
      <c r="V110" s="7">
        <v>9664.3320000000003</v>
      </c>
      <c r="W110" s="7">
        <v>2416.0830000000001</v>
      </c>
      <c r="X110" s="7"/>
      <c r="Y110" s="7"/>
      <c r="Z110" s="7"/>
    </row>
    <row r="111" spans="2:39" ht="180" hidden="1" x14ac:dyDescent="0.25">
      <c r="B111" s="12" t="s">
        <v>105</v>
      </c>
      <c r="C111" s="12" t="s">
        <v>301</v>
      </c>
      <c r="D111" s="7">
        <v>2025</v>
      </c>
      <c r="E111" s="12" t="s">
        <v>302</v>
      </c>
      <c r="F111" s="12" t="s">
        <v>90</v>
      </c>
      <c r="G111" s="7" t="s">
        <v>75</v>
      </c>
      <c r="H111" s="7">
        <v>5</v>
      </c>
      <c r="I111" s="7" t="s">
        <v>76</v>
      </c>
      <c r="J111" s="19">
        <v>1947.58</v>
      </c>
      <c r="K111" s="7">
        <v>1558.07</v>
      </c>
      <c r="L111" s="7">
        <v>389.52</v>
      </c>
      <c r="M111" s="10">
        <f t="shared" si="10"/>
        <v>9.9999999999909051E-3</v>
      </c>
      <c r="N111" s="7">
        <v>1947.58</v>
      </c>
      <c r="O111" s="7">
        <v>1558.07</v>
      </c>
      <c r="P111" s="7">
        <v>389.52</v>
      </c>
      <c r="Q111" s="7">
        <v>2025</v>
      </c>
      <c r="R111" s="7">
        <v>564.79999999999995</v>
      </c>
      <c r="S111" s="7">
        <v>4</v>
      </c>
      <c r="T111" s="7">
        <v>2025</v>
      </c>
      <c r="U111" s="7">
        <v>1460.6849999999999</v>
      </c>
      <c r="V111" s="7">
        <v>1168.548</v>
      </c>
      <c r="W111" s="7">
        <v>292.137</v>
      </c>
      <c r="X111" s="7"/>
      <c r="Y111" s="7"/>
      <c r="Z111" s="7"/>
    </row>
    <row r="112" spans="2:39" ht="195" hidden="1" x14ac:dyDescent="0.25">
      <c r="B112" s="12" t="s">
        <v>105</v>
      </c>
      <c r="C112" s="12" t="s">
        <v>303</v>
      </c>
      <c r="D112" s="7">
        <v>2025</v>
      </c>
      <c r="E112" s="12" t="s">
        <v>304</v>
      </c>
      <c r="F112" s="12" t="s">
        <v>90</v>
      </c>
      <c r="G112" s="7" t="s">
        <v>75</v>
      </c>
      <c r="H112" s="7">
        <v>5</v>
      </c>
      <c r="I112" s="7" t="s">
        <v>75</v>
      </c>
      <c r="J112" s="19">
        <v>35519.08</v>
      </c>
      <c r="K112" s="7">
        <v>28415.264000000003</v>
      </c>
      <c r="L112" s="7">
        <v>7103.8160000000007</v>
      </c>
      <c r="M112" s="10">
        <f t="shared" si="10"/>
        <v>0</v>
      </c>
      <c r="N112" s="7">
        <v>8879.77</v>
      </c>
      <c r="O112" s="7">
        <v>7103.8160000000007</v>
      </c>
      <c r="P112" s="7">
        <v>1775.9540000000002</v>
      </c>
      <c r="Q112" s="7">
        <v>2025</v>
      </c>
      <c r="R112" s="7">
        <v>8879.77</v>
      </c>
      <c r="T112" s="7">
        <v>2025</v>
      </c>
      <c r="U112" s="7">
        <v>0</v>
      </c>
      <c r="V112" s="7">
        <v>0</v>
      </c>
      <c r="W112" s="7">
        <v>0</v>
      </c>
      <c r="X112" s="7"/>
      <c r="Y112" s="7"/>
      <c r="Z112" s="7"/>
      <c r="AB112" s="7">
        <v>26639.31</v>
      </c>
    </row>
    <row r="113" spans="1:40" ht="225" hidden="1" x14ac:dyDescent="0.25">
      <c r="B113" s="12" t="s">
        <v>105</v>
      </c>
      <c r="C113" s="12" t="s">
        <v>305</v>
      </c>
      <c r="D113" s="7">
        <v>2025</v>
      </c>
      <c r="E113" s="12" t="s">
        <v>306</v>
      </c>
      <c r="F113" s="12" t="s">
        <v>90</v>
      </c>
      <c r="G113" s="7" t="s">
        <v>75</v>
      </c>
      <c r="H113" s="7">
        <v>2</v>
      </c>
      <c r="I113" s="7" t="s">
        <v>76</v>
      </c>
      <c r="J113" s="19">
        <v>2780</v>
      </c>
      <c r="K113" s="7">
        <v>2224</v>
      </c>
      <c r="L113" s="7">
        <v>556</v>
      </c>
      <c r="M113" s="10">
        <f t="shared" si="10"/>
        <v>0</v>
      </c>
      <c r="N113" s="7">
        <v>2780</v>
      </c>
      <c r="O113" s="7">
        <v>2224</v>
      </c>
      <c r="P113" s="7">
        <v>556</v>
      </c>
      <c r="Q113" s="7">
        <v>2026</v>
      </c>
      <c r="R113" s="7">
        <v>1348.3</v>
      </c>
      <c r="S113" s="7">
        <v>1</v>
      </c>
      <c r="T113" s="7">
        <v>2025</v>
      </c>
      <c r="U113" s="7">
        <v>2085</v>
      </c>
      <c r="V113" s="7">
        <v>1668</v>
      </c>
      <c r="W113" s="7">
        <v>417</v>
      </c>
      <c r="X113" s="7"/>
      <c r="Y113" s="7"/>
      <c r="Z113" s="7"/>
    </row>
    <row r="114" spans="1:40" ht="120" hidden="1" x14ac:dyDescent="0.25">
      <c r="B114" s="12" t="s">
        <v>105</v>
      </c>
      <c r="C114" s="12" t="s">
        <v>307</v>
      </c>
      <c r="D114" s="7">
        <v>2024</v>
      </c>
      <c r="E114" s="12" t="s">
        <v>308</v>
      </c>
      <c r="F114" s="12" t="s">
        <v>90</v>
      </c>
      <c r="G114" s="7" t="s">
        <v>83</v>
      </c>
      <c r="H114" s="7">
        <v>3</v>
      </c>
      <c r="I114" s="7" t="s">
        <v>76</v>
      </c>
      <c r="J114" s="19">
        <v>104217.47</v>
      </c>
      <c r="K114" s="7">
        <v>83373.97600000001</v>
      </c>
      <c r="L114" s="7">
        <v>20843.494000000002</v>
      </c>
      <c r="M114" s="10">
        <f t="shared" si="10"/>
        <v>0</v>
      </c>
      <c r="N114" s="7">
        <v>78163.100000000006</v>
      </c>
      <c r="O114" s="7">
        <v>46897.86</v>
      </c>
      <c r="P114" s="7">
        <v>11724.465</v>
      </c>
      <c r="Q114" s="7">
        <v>2025</v>
      </c>
      <c r="R114" s="7">
        <v>22927.84</v>
      </c>
      <c r="S114" s="7">
        <v>2</v>
      </c>
      <c r="T114" s="7">
        <v>2025</v>
      </c>
      <c r="U114" s="7">
        <v>78163.102500000008</v>
      </c>
      <c r="V114" s="7">
        <v>62530.482000000011</v>
      </c>
      <c r="W114" s="7">
        <v>15632.620500000003</v>
      </c>
      <c r="X114" s="7"/>
      <c r="Y114" s="7"/>
      <c r="Z114" s="7"/>
    </row>
    <row r="115" spans="1:40" ht="165" hidden="1" x14ac:dyDescent="0.25">
      <c r="B115" s="12" t="s">
        <v>71</v>
      </c>
      <c r="C115" s="12" t="s">
        <v>309</v>
      </c>
      <c r="D115" s="7">
        <v>2025</v>
      </c>
      <c r="E115" s="12" t="s">
        <v>310</v>
      </c>
      <c r="F115" s="8" t="s">
        <v>90</v>
      </c>
      <c r="G115" s="7" t="s">
        <v>75</v>
      </c>
      <c r="H115" s="7">
        <v>4</v>
      </c>
      <c r="I115" s="7" t="s">
        <v>76</v>
      </c>
      <c r="J115" s="19">
        <v>379339.67</v>
      </c>
      <c r="K115" s="7">
        <v>303471.73</v>
      </c>
      <c r="L115" s="7">
        <v>75867.929999999993</v>
      </c>
      <c r="M115" s="10">
        <f t="shared" si="10"/>
        <v>-1.0000000009313226E-2</v>
      </c>
      <c r="N115" s="7">
        <v>94834.92</v>
      </c>
      <c r="O115" s="7">
        <v>75867.929999999993</v>
      </c>
      <c r="P115" s="7">
        <v>18967</v>
      </c>
      <c r="Q115" s="7">
        <v>2025</v>
      </c>
      <c r="R115" s="7">
        <v>75867.929999999993</v>
      </c>
      <c r="T115" s="7">
        <v>2025</v>
      </c>
      <c r="U115" s="7">
        <v>121007.97</v>
      </c>
      <c r="V115" s="7">
        <v>96806.38</v>
      </c>
      <c r="W115" s="7">
        <v>24201.59</v>
      </c>
      <c r="X115" s="7"/>
      <c r="Y115" s="7"/>
      <c r="Z115" s="7"/>
      <c r="AA115" s="7">
        <v>75867.929999999993</v>
      </c>
      <c r="AB115" s="7">
        <v>37933.97</v>
      </c>
      <c r="AC115" s="7">
        <v>37933.97</v>
      </c>
      <c r="AD115" s="7">
        <v>13276.89</v>
      </c>
      <c r="AE115" s="7">
        <v>37933.97</v>
      </c>
      <c r="AF115" s="7">
        <v>22760.38</v>
      </c>
      <c r="AG115" s="7">
        <v>28450.48</v>
      </c>
      <c r="AH115" s="7">
        <v>125182.09</v>
      </c>
    </row>
    <row r="116" spans="1:40" ht="165" hidden="1" x14ac:dyDescent="0.25">
      <c r="B116" s="12" t="s">
        <v>105</v>
      </c>
      <c r="C116" s="12" t="s">
        <v>311</v>
      </c>
      <c r="D116" s="7">
        <v>2025</v>
      </c>
      <c r="E116" s="12" t="s">
        <v>312</v>
      </c>
      <c r="F116" s="12" t="s">
        <v>90</v>
      </c>
      <c r="G116" s="7" t="s">
        <v>75</v>
      </c>
      <c r="H116" s="7">
        <v>6</v>
      </c>
      <c r="I116" s="7" t="s">
        <v>76</v>
      </c>
      <c r="J116" s="19">
        <v>2280</v>
      </c>
      <c r="K116" s="7">
        <v>1824</v>
      </c>
      <c r="L116" s="7">
        <v>456</v>
      </c>
      <c r="M116" s="10">
        <f t="shared" si="10"/>
        <v>0</v>
      </c>
      <c r="N116" s="7">
        <v>2280</v>
      </c>
      <c r="O116" s="7">
        <v>1824</v>
      </c>
      <c r="P116" s="7">
        <v>456</v>
      </c>
      <c r="Q116" s="7">
        <v>2025</v>
      </c>
      <c r="R116" s="7">
        <v>661.2</v>
      </c>
      <c r="S116" s="7">
        <v>5</v>
      </c>
      <c r="T116" s="7">
        <v>2025</v>
      </c>
      <c r="U116" s="18">
        <v>1710</v>
      </c>
      <c r="V116" s="18">
        <v>1368</v>
      </c>
      <c r="W116" s="7">
        <v>342</v>
      </c>
      <c r="X116" s="7"/>
      <c r="Y116" s="7"/>
      <c r="Z116" s="7"/>
      <c r="AA116" s="7">
        <v>0</v>
      </c>
      <c r="AB116" s="7">
        <v>0</v>
      </c>
      <c r="AC116" s="7">
        <v>0</v>
      </c>
      <c r="AD116" s="7">
        <v>0</v>
      </c>
      <c r="AE116" s="7">
        <v>0</v>
      </c>
      <c r="AF116" s="7">
        <v>0</v>
      </c>
      <c r="AG116" s="7">
        <v>0</v>
      </c>
      <c r="AH116" s="7">
        <v>0</v>
      </c>
      <c r="AI116" s="7">
        <v>0</v>
      </c>
      <c r="AJ116" s="7">
        <v>0</v>
      </c>
      <c r="AK116" s="7">
        <v>0</v>
      </c>
      <c r="AL116" s="7">
        <v>0</v>
      </c>
      <c r="AM116" s="7">
        <v>0</v>
      </c>
    </row>
    <row r="117" spans="1:40" ht="150" hidden="1" x14ac:dyDescent="0.25">
      <c r="B117" s="12" t="s">
        <v>105</v>
      </c>
      <c r="C117" s="12" t="s">
        <v>313</v>
      </c>
      <c r="D117" s="7">
        <v>2026</v>
      </c>
      <c r="E117" s="12" t="s">
        <v>314</v>
      </c>
      <c r="F117" s="12" t="s">
        <v>90</v>
      </c>
      <c r="G117" s="7" t="s">
        <v>75</v>
      </c>
      <c r="H117" s="7">
        <v>2</v>
      </c>
      <c r="I117" s="7" t="s">
        <v>75</v>
      </c>
      <c r="J117" s="19">
        <v>4318.2</v>
      </c>
      <c r="K117" s="7">
        <v>3454.56</v>
      </c>
      <c r="L117" s="7">
        <v>863.64</v>
      </c>
      <c r="M117" s="10">
        <f t="shared" si="10"/>
        <v>0</v>
      </c>
      <c r="N117" s="7">
        <v>1079.55</v>
      </c>
      <c r="O117" s="7">
        <v>863.64</v>
      </c>
      <c r="P117" s="7">
        <v>215.91</v>
      </c>
      <c r="Q117" s="7">
        <v>2026</v>
      </c>
      <c r="R117" s="7">
        <v>1079.55</v>
      </c>
      <c r="S117" s="7">
        <v>1</v>
      </c>
      <c r="T117" s="7">
        <v>2026</v>
      </c>
      <c r="U117" s="7" t="s">
        <v>315</v>
      </c>
      <c r="V117" s="7" t="s">
        <v>315</v>
      </c>
      <c r="W117" s="7" t="s">
        <v>315</v>
      </c>
      <c r="X117" s="7"/>
      <c r="Y117" s="7"/>
      <c r="Z117" s="7"/>
      <c r="AA117" s="7">
        <v>0</v>
      </c>
      <c r="AB117" s="7">
        <v>0</v>
      </c>
      <c r="AC117" s="7">
        <v>0</v>
      </c>
      <c r="AD117" s="7">
        <v>0</v>
      </c>
      <c r="AE117" s="7">
        <v>0</v>
      </c>
      <c r="AF117" s="7">
        <v>0</v>
      </c>
      <c r="AG117" s="7">
        <v>0</v>
      </c>
      <c r="AH117" s="7">
        <v>0</v>
      </c>
      <c r="AI117" s="7">
        <v>0</v>
      </c>
      <c r="AJ117" s="18">
        <v>2878.8</v>
      </c>
      <c r="AK117" s="18">
        <v>1439.4</v>
      </c>
      <c r="AL117" s="7">
        <v>0</v>
      </c>
      <c r="AM117" s="7">
        <v>0</v>
      </c>
    </row>
    <row r="118" spans="1:40" s="21" customFormat="1" ht="135" x14ac:dyDescent="0.25">
      <c r="B118" s="62" t="s">
        <v>105</v>
      </c>
      <c r="C118" s="62" t="s">
        <v>316</v>
      </c>
      <c r="D118" s="21">
        <v>2023</v>
      </c>
      <c r="E118" s="62" t="s">
        <v>317</v>
      </c>
      <c r="F118" s="62" t="s">
        <v>90</v>
      </c>
      <c r="G118" s="21" t="s">
        <v>75</v>
      </c>
      <c r="H118" s="21">
        <v>6</v>
      </c>
      <c r="I118" s="21" t="s">
        <v>75</v>
      </c>
      <c r="J118" s="35">
        <v>23921.94</v>
      </c>
      <c r="K118" s="21">
        <v>19137.552</v>
      </c>
      <c r="L118" s="21">
        <v>4784.3879999999999</v>
      </c>
      <c r="M118" s="53">
        <f t="shared" si="10"/>
        <v>0</v>
      </c>
      <c r="N118" s="21">
        <v>23921.94</v>
      </c>
      <c r="O118" s="21">
        <v>19137.552</v>
      </c>
      <c r="P118" s="46">
        <v>4784.3879999999999</v>
      </c>
      <c r="Q118" s="21">
        <v>2025</v>
      </c>
      <c r="R118" s="25">
        <v>2631.41</v>
      </c>
      <c r="S118" s="21">
        <v>5</v>
      </c>
      <c r="T118" s="21">
        <v>2024</v>
      </c>
      <c r="U118" s="35">
        <v>17941.46</v>
      </c>
      <c r="V118" s="17">
        <v>14353.16</v>
      </c>
      <c r="W118" s="17">
        <v>3588.29</v>
      </c>
      <c r="X118" s="17"/>
      <c r="Y118" s="17"/>
      <c r="Z118" s="55"/>
    </row>
    <row r="119" spans="1:40" ht="270" hidden="1" x14ac:dyDescent="0.25">
      <c r="B119" s="12" t="s">
        <v>318</v>
      </c>
      <c r="C119" s="12" t="s">
        <v>319</v>
      </c>
      <c r="D119" s="7">
        <v>2023</v>
      </c>
      <c r="E119" s="12" t="s">
        <v>320</v>
      </c>
      <c r="F119" s="12" t="s">
        <v>90</v>
      </c>
      <c r="G119" s="7" t="s">
        <v>75</v>
      </c>
      <c r="H119" s="7">
        <v>3</v>
      </c>
      <c r="I119" s="7" t="s">
        <v>75</v>
      </c>
      <c r="J119" s="19">
        <v>30000</v>
      </c>
      <c r="K119" s="7">
        <v>24000</v>
      </c>
      <c r="L119" s="7">
        <v>6000</v>
      </c>
      <c r="M119" s="10">
        <f t="shared" si="10"/>
        <v>0</v>
      </c>
      <c r="N119" s="7"/>
      <c r="O119" s="7"/>
      <c r="P119" s="7"/>
      <c r="R119" s="22"/>
      <c r="U119" s="7"/>
      <c r="V119" s="7"/>
      <c r="W119" s="7"/>
      <c r="X119" s="7"/>
      <c r="Y119" s="7"/>
      <c r="Z119" s="7"/>
    </row>
    <row r="120" spans="1:40" ht="255" x14ac:dyDescent="0.25">
      <c r="B120" s="12" t="s">
        <v>318</v>
      </c>
      <c r="C120" s="12" t="s">
        <v>321</v>
      </c>
      <c r="D120" s="7">
        <v>2019</v>
      </c>
      <c r="E120" s="12" t="s">
        <v>322</v>
      </c>
      <c r="F120" s="12" t="s">
        <v>74</v>
      </c>
      <c r="G120" s="7" t="s">
        <v>75</v>
      </c>
      <c r="H120" s="7">
        <v>4</v>
      </c>
      <c r="I120" s="7" t="s">
        <v>76</v>
      </c>
      <c r="J120" s="21">
        <v>28910</v>
      </c>
      <c r="K120" s="21">
        <v>23128</v>
      </c>
      <c r="L120" s="21">
        <v>5782</v>
      </c>
      <c r="M120" s="53">
        <f t="shared" si="10"/>
        <v>0</v>
      </c>
      <c r="N120" s="21">
        <v>28910</v>
      </c>
      <c r="O120" s="21">
        <v>23128</v>
      </c>
      <c r="P120" s="57">
        <v>5782</v>
      </c>
      <c r="Q120" s="7">
        <v>2022</v>
      </c>
      <c r="R120" s="25">
        <v>7227.5</v>
      </c>
      <c r="S120" s="7">
        <v>4</v>
      </c>
      <c r="T120" s="7">
        <v>2020</v>
      </c>
      <c r="U120" s="21">
        <v>21682.5</v>
      </c>
      <c r="V120" s="21">
        <v>17346</v>
      </c>
      <c r="W120" s="21">
        <v>4336.5</v>
      </c>
      <c r="X120" s="21">
        <f>+O120/S120*3</f>
        <v>17346</v>
      </c>
      <c r="Z120" s="47">
        <f>+X120</f>
        <v>17346</v>
      </c>
      <c r="AA120" s="7">
        <v>3550.18</v>
      </c>
      <c r="AB120" s="7">
        <v>0</v>
      </c>
      <c r="AC120" s="7">
        <v>1767.94</v>
      </c>
      <c r="AD120" s="7">
        <v>0</v>
      </c>
      <c r="AE120" s="7">
        <v>6469.81</v>
      </c>
      <c r="AF120" s="7">
        <v>5410.01</v>
      </c>
      <c r="AG120" s="7">
        <v>4448.63</v>
      </c>
      <c r="AH120" s="7">
        <v>7263.44</v>
      </c>
      <c r="AI120" s="7">
        <v>0</v>
      </c>
      <c r="AJ120" s="7">
        <v>0</v>
      </c>
      <c r="AK120" s="7">
        <v>0</v>
      </c>
      <c r="AL120" s="7">
        <v>0</v>
      </c>
      <c r="AM120" s="7">
        <v>0</v>
      </c>
    </row>
    <row r="121" spans="1:40" ht="255" x14ac:dyDescent="0.25">
      <c r="B121" s="12" t="s">
        <v>318</v>
      </c>
      <c r="C121" s="12" t="s">
        <v>323</v>
      </c>
      <c r="D121" s="7">
        <v>2019</v>
      </c>
      <c r="E121" s="12" t="s">
        <v>322</v>
      </c>
      <c r="F121" s="12" t="s">
        <v>74</v>
      </c>
      <c r="G121" s="7" t="s">
        <v>75</v>
      </c>
      <c r="H121" s="7">
        <v>4</v>
      </c>
      <c r="I121" s="7" t="s">
        <v>76</v>
      </c>
      <c r="J121" s="21">
        <v>3593.6</v>
      </c>
      <c r="K121" s="21">
        <v>2874.88</v>
      </c>
      <c r="L121" s="21">
        <v>718.7199999999998</v>
      </c>
      <c r="M121" s="53">
        <f t="shared" si="10"/>
        <v>0</v>
      </c>
      <c r="N121" s="21">
        <v>3593.6</v>
      </c>
      <c r="O121" s="21">
        <v>2874.88</v>
      </c>
      <c r="P121" s="57">
        <v>718.7199999999998</v>
      </c>
      <c r="Q121" s="7">
        <v>2022</v>
      </c>
      <c r="R121" s="25">
        <v>898.4</v>
      </c>
      <c r="S121" s="7">
        <v>4</v>
      </c>
      <c r="T121" s="7">
        <v>2020</v>
      </c>
      <c r="U121" s="21">
        <v>2695.2</v>
      </c>
      <c r="V121" s="21">
        <v>2156.16</v>
      </c>
      <c r="W121" s="21">
        <v>539.04</v>
      </c>
      <c r="X121" s="21">
        <f>+O121/S121*3</f>
        <v>2156.16</v>
      </c>
      <c r="Z121" s="47">
        <f>+X121</f>
        <v>2156.16</v>
      </c>
      <c r="AA121" s="22">
        <v>0</v>
      </c>
      <c r="AB121" s="22">
        <v>0</v>
      </c>
      <c r="AC121" s="22">
        <v>0</v>
      </c>
      <c r="AD121" s="22">
        <v>0</v>
      </c>
      <c r="AE121" s="22">
        <v>0</v>
      </c>
      <c r="AF121" s="22">
        <v>0</v>
      </c>
      <c r="AG121" s="22">
        <v>0</v>
      </c>
      <c r="AH121" s="22">
        <v>3593.6</v>
      </c>
      <c r="AI121" s="22">
        <v>0</v>
      </c>
      <c r="AJ121" s="22">
        <v>0</v>
      </c>
      <c r="AK121" s="7">
        <v>0</v>
      </c>
      <c r="AL121" s="7">
        <v>0</v>
      </c>
      <c r="AM121" s="7">
        <v>0</v>
      </c>
    </row>
    <row r="122" spans="1:40" ht="255" x14ac:dyDescent="0.25">
      <c r="B122" s="12" t="s">
        <v>318</v>
      </c>
      <c r="C122" s="12" t="s">
        <v>324</v>
      </c>
      <c r="D122" s="7">
        <v>2019</v>
      </c>
      <c r="E122" s="12" t="s">
        <v>322</v>
      </c>
      <c r="F122" s="12" t="s">
        <v>74</v>
      </c>
      <c r="G122" s="7" t="s">
        <v>75</v>
      </c>
      <c r="H122" s="7">
        <v>4</v>
      </c>
      <c r="I122" s="7" t="s">
        <v>76</v>
      </c>
      <c r="J122" s="21">
        <v>1822.8</v>
      </c>
      <c r="K122" s="21">
        <v>1458.24</v>
      </c>
      <c r="L122" s="21">
        <v>364.55999999999995</v>
      </c>
      <c r="M122" s="53">
        <f t="shared" si="10"/>
        <v>0</v>
      </c>
      <c r="N122" s="21">
        <v>1822.8</v>
      </c>
      <c r="O122" s="21">
        <v>1458.24</v>
      </c>
      <c r="P122" s="57">
        <v>364.55999999999995</v>
      </c>
      <c r="Q122" s="7">
        <v>2022</v>
      </c>
      <c r="R122" s="25">
        <v>455.7</v>
      </c>
      <c r="S122" s="7">
        <v>4</v>
      </c>
      <c r="T122" s="7">
        <v>2020</v>
      </c>
      <c r="U122" s="21">
        <v>1367.1</v>
      </c>
      <c r="V122" s="21">
        <v>1093.68</v>
      </c>
      <c r="W122" s="21">
        <v>273.42</v>
      </c>
      <c r="X122" s="21">
        <f>+O122/S122*3</f>
        <v>1093.68</v>
      </c>
      <c r="Z122" s="47">
        <f>+X122</f>
        <v>1093.68</v>
      </c>
      <c r="AA122" s="7">
        <v>0</v>
      </c>
      <c r="AB122" s="7">
        <v>0</v>
      </c>
      <c r="AC122" s="7">
        <v>0</v>
      </c>
      <c r="AD122" s="7">
        <v>0</v>
      </c>
      <c r="AE122" s="7">
        <v>0</v>
      </c>
      <c r="AF122" s="7">
        <v>0</v>
      </c>
      <c r="AG122" s="7">
        <v>1822.8</v>
      </c>
      <c r="AH122" s="7">
        <v>0</v>
      </c>
      <c r="AI122" s="7">
        <v>0</v>
      </c>
      <c r="AJ122" s="7">
        <v>0</v>
      </c>
      <c r="AK122" s="7">
        <v>0</v>
      </c>
      <c r="AL122" s="7">
        <v>0</v>
      </c>
      <c r="AM122" s="7">
        <v>0</v>
      </c>
    </row>
    <row r="123" spans="1:40" ht="255" x14ac:dyDescent="0.25">
      <c r="B123" s="12" t="s">
        <v>318</v>
      </c>
      <c r="C123" s="12" t="s">
        <v>325</v>
      </c>
      <c r="D123" s="7">
        <v>2019</v>
      </c>
      <c r="E123" s="12" t="s">
        <v>322</v>
      </c>
      <c r="F123" s="12" t="s">
        <v>74</v>
      </c>
      <c r="G123" s="7" t="s">
        <v>75</v>
      </c>
      <c r="H123" s="7">
        <v>4</v>
      </c>
      <c r="I123" s="7" t="s">
        <v>76</v>
      </c>
      <c r="J123" s="21">
        <v>1822.8</v>
      </c>
      <c r="K123" s="21">
        <v>1458.24</v>
      </c>
      <c r="L123" s="21">
        <v>364.55999999999995</v>
      </c>
      <c r="M123" s="53">
        <f t="shared" si="10"/>
        <v>0</v>
      </c>
      <c r="N123" s="21">
        <v>1822.8</v>
      </c>
      <c r="O123" s="21">
        <v>1458.24</v>
      </c>
      <c r="P123" s="57">
        <v>364.55999999999995</v>
      </c>
      <c r="Q123" s="7">
        <v>2022</v>
      </c>
      <c r="R123" s="25">
        <v>455.7</v>
      </c>
      <c r="S123" s="7">
        <v>4</v>
      </c>
      <c r="T123" s="7">
        <v>2020</v>
      </c>
      <c r="U123" s="21">
        <v>1367.1</v>
      </c>
      <c r="V123" s="21">
        <v>1093.68</v>
      </c>
      <c r="W123" s="21">
        <v>273.42</v>
      </c>
      <c r="X123" s="21">
        <f>+O123/S123*3</f>
        <v>1093.68</v>
      </c>
      <c r="Z123" s="47">
        <f>+X123</f>
        <v>1093.68</v>
      </c>
      <c r="AA123" s="7">
        <v>911.4</v>
      </c>
      <c r="AB123" s="7">
        <v>0</v>
      </c>
      <c r="AC123" s="7">
        <v>0</v>
      </c>
      <c r="AD123" s="7">
        <v>0</v>
      </c>
      <c r="AE123" s="7">
        <v>911.4</v>
      </c>
      <c r="AF123" s="7">
        <v>0</v>
      </c>
      <c r="AG123" s="7">
        <v>0</v>
      </c>
      <c r="AH123" s="7">
        <v>0</v>
      </c>
      <c r="AI123" s="7">
        <v>0</v>
      </c>
      <c r="AJ123" s="7">
        <v>0</v>
      </c>
      <c r="AK123" s="7">
        <v>0</v>
      </c>
      <c r="AL123" s="7">
        <v>0</v>
      </c>
      <c r="AM123" s="7">
        <v>0</v>
      </c>
    </row>
    <row r="124" spans="1:40" ht="270" hidden="1" x14ac:dyDescent="0.25">
      <c r="B124" s="12" t="s">
        <v>318</v>
      </c>
      <c r="C124" s="12" t="s">
        <v>326</v>
      </c>
      <c r="D124" s="7">
        <v>2025</v>
      </c>
      <c r="E124" s="12" t="s">
        <v>327</v>
      </c>
      <c r="F124" s="12" t="s">
        <v>90</v>
      </c>
      <c r="G124" s="7" t="s">
        <v>75</v>
      </c>
      <c r="H124" s="7">
        <v>2</v>
      </c>
      <c r="I124" s="7" t="s">
        <v>76</v>
      </c>
      <c r="J124" s="19">
        <v>1456</v>
      </c>
      <c r="K124" s="7">
        <v>1164.8</v>
      </c>
      <c r="L124" s="7">
        <v>291.2</v>
      </c>
      <c r="M124" s="10">
        <f t="shared" si="10"/>
        <v>0</v>
      </c>
      <c r="N124" s="7">
        <v>1456</v>
      </c>
      <c r="O124" s="7">
        <v>1164.8</v>
      </c>
      <c r="P124" s="7">
        <v>291.2</v>
      </c>
      <c r="Q124" s="7">
        <v>2025</v>
      </c>
      <c r="R124" s="7">
        <v>728</v>
      </c>
      <c r="S124" s="7">
        <v>1</v>
      </c>
      <c r="T124" s="7">
        <v>2025</v>
      </c>
      <c r="U124" s="7">
        <v>1092</v>
      </c>
      <c r="V124" s="7">
        <v>873.6</v>
      </c>
      <c r="W124" s="7">
        <v>218.39999999999998</v>
      </c>
      <c r="X124" s="7"/>
      <c r="Y124" s="7"/>
      <c r="Z124" s="7"/>
    </row>
    <row r="125" spans="1:40" ht="255" hidden="1" x14ac:dyDescent="0.25">
      <c r="B125" s="12" t="s">
        <v>318</v>
      </c>
      <c r="C125" s="12" t="s">
        <v>328</v>
      </c>
      <c r="D125" s="7">
        <v>2025</v>
      </c>
      <c r="E125" s="12" t="s">
        <v>329</v>
      </c>
      <c r="F125" s="12" t="s">
        <v>90</v>
      </c>
      <c r="G125" s="7" t="s">
        <v>75</v>
      </c>
      <c r="H125" s="7">
        <v>2</v>
      </c>
      <c r="I125" s="7" t="s">
        <v>75</v>
      </c>
      <c r="J125" s="19">
        <v>158374.79999999999</v>
      </c>
      <c r="K125" s="7">
        <v>126699.84</v>
      </c>
      <c r="L125" s="7">
        <v>31674.959999999992</v>
      </c>
      <c r="M125" s="10">
        <f t="shared" si="10"/>
        <v>0</v>
      </c>
      <c r="N125" s="7">
        <v>39593.699999999997</v>
      </c>
      <c r="O125" s="7">
        <v>31674.959999999999</v>
      </c>
      <c r="P125" s="7">
        <v>7918.74</v>
      </c>
      <c r="Q125" s="7">
        <v>2026</v>
      </c>
      <c r="R125" s="7">
        <v>39593.699999999997</v>
      </c>
      <c r="T125" s="7">
        <v>2026</v>
      </c>
      <c r="U125" s="7"/>
      <c r="V125" s="7"/>
      <c r="W125" s="7"/>
      <c r="X125" s="7"/>
      <c r="Y125" s="7"/>
      <c r="Z125" s="7"/>
      <c r="AA125" s="7">
        <v>0</v>
      </c>
      <c r="AB125" s="7">
        <v>3413.25</v>
      </c>
      <c r="AC125" s="7">
        <v>6826.5</v>
      </c>
      <c r="AD125" s="7">
        <v>227.55</v>
      </c>
      <c r="AE125" s="7">
        <v>5119.88</v>
      </c>
      <c r="AF125" s="7">
        <v>1137.75</v>
      </c>
      <c r="AG125" s="7">
        <v>910.2</v>
      </c>
      <c r="AH125" s="7">
        <v>2047.95</v>
      </c>
      <c r="AI125" s="7">
        <v>6826.5</v>
      </c>
      <c r="AJ125" s="7">
        <v>1706.63</v>
      </c>
      <c r="AK125" s="7">
        <v>11377.5</v>
      </c>
      <c r="AL125" s="7">
        <v>0</v>
      </c>
      <c r="AM125" s="7">
        <v>0</v>
      </c>
    </row>
    <row r="126" spans="1:40" s="21" customFormat="1" ht="270" hidden="1" x14ac:dyDescent="0.25">
      <c r="A126" s="63"/>
      <c r="B126" s="62" t="s">
        <v>230</v>
      </c>
      <c r="C126" s="64" t="s">
        <v>330</v>
      </c>
      <c r="D126" s="63">
        <v>2023</v>
      </c>
      <c r="E126" s="64" t="s">
        <v>331</v>
      </c>
      <c r="F126" s="64" t="s">
        <v>74</v>
      </c>
      <c r="G126" s="65" t="s">
        <v>75</v>
      </c>
      <c r="H126" s="63">
        <v>3</v>
      </c>
      <c r="I126" s="63" t="s">
        <v>76</v>
      </c>
      <c r="J126" s="41">
        <v>714521.89387000003</v>
      </c>
      <c r="K126" s="41">
        <v>428713.13632200001</v>
      </c>
      <c r="L126" s="41">
        <v>107178.2840805</v>
      </c>
      <c r="M126" s="53">
        <f t="shared" si="10"/>
        <v>-178630.47346750007</v>
      </c>
      <c r="N126" s="41">
        <v>714521.89387000003</v>
      </c>
      <c r="O126" s="41">
        <v>428713.13632200001</v>
      </c>
      <c r="P126" s="58">
        <v>107178.2840805</v>
      </c>
      <c r="Q126" s="63">
        <v>2023</v>
      </c>
      <c r="R126" s="52"/>
      <c r="S126" s="63">
        <v>3</v>
      </c>
      <c r="T126" s="66">
        <v>2023</v>
      </c>
      <c r="U126" s="41">
        <v>111465.41544372003</v>
      </c>
      <c r="V126" s="41">
        <v>66879.249266232015</v>
      </c>
      <c r="W126" s="41">
        <v>16719.812316558004</v>
      </c>
      <c r="X126" s="41">
        <f>+O126/S126*2</f>
        <v>285808.75754800002</v>
      </c>
      <c r="Y126" s="41" t="s">
        <v>545</v>
      </c>
      <c r="Z126" s="44"/>
      <c r="AA126" s="63"/>
      <c r="AB126" s="63"/>
      <c r="AC126" s="63"/>
      <c r="AD126" s="63"/>
      <c r="AE126" s="63"/>
      <c r="AF126" s="63"/>
      <c r="AG126" s="63"/>
      <c r="AH126" s="63"/>
      <c r="AI126" s="63"/>
      <c r="AJ126" s="63"/>
      <c r="AK126" s="63"/>
      <c r="AL126" s="63"/>
      <c r="AM126" s="63"/>
      <c r="AN126" s="63"/>
    </row>
    <row r="127" spans="1:40" ht="285" hidden="1" x14ac:dyDescent="0.25">
      <c r="B127" s="12" t="s">
        <v>230</v>
      </c>
      <c r="C127" s="12" t="s">
        <v>332</v>
      </c>
      <c r="D127" s="7">
        <v>2025</v>
      </c>
      <c r="E127" s="12" t="s">
        <v>333</v>
      </c>
      <c r="F127" s="12" t="s">
        <v>90</v>
      </c>
      <c r="G127" s="7" t="s">
        <v>334</v>
      </c>
      <c r="H127" s="7">
        <v>1</v>
      </c>
      <c r="I127" s="7" t="s">
        <v>83</v>
      </c>
      <c r="J127" s="19">
        <v>4846.5</v>
      </c>
      <c r="K127" s="7">
        <v>3877.2</v>
      </c>
      <c r="L127" s="7">
        <v>969.3</v>
      </c>
      <c r="M127" s="10">
        <f t="shared" si="10"/>
        <v>0</v>
      </c>
      <c r="N127" s="7">
        <v>1211.625</v>
      </c>
      <c r="O127" s="7">
        <v>969.3</v>
      </c>
      <c r="P127" s="7">
        <v>242.32499999999999</v>
      </c>
      <c r="Q127" s="7">
        <v>2026</v>
      </c>
      <c r="R127" s="7"/>
      <c r="T127" s="7">
        <v>2026</v>
      </c>
      <c r="U127" s="7"/>
      <c r="V127" s="7"/>
      <c r="W127" s="7"/>
      <c r="X127" s="7"/>
      <c r="Y127" s="7"/>
      <c r="Z127" s="7"/>
      <c r="AH127" s="7">
        <v>3634.875</v>
      </c>
    </row>
    <row r="128" spans="1:40" ht="225" hidden="1" x14ac:dyDescent="0.25">
      <c r="B128" s="12" t="s">
        <v>230</v>
      </c>
      <c r="C128" s="12" t="s">
        <v>335</v>
      </c>
      <c r="D128" s="7">
        <v>2025</v>
      </c>
      <c r="E128" s="12" t="s">
        <v>336</v>
      </c>
      <c r="F128" s="12" t="s">
        <v>90</v>
      </c>
      <c r="G128" s="7" t="s">
        <v>334</v>
      </c>
      <c r="H128" s="7">
        <v>1</v>
      </c>
      <c r="I128" s="7" t="s">
        <v>83</v>
      </c>
      <c r="J128" s="19">
        <v>2310</v>
      </c>
      <c r="K128" s="7">
        <v>1848</v>
      </c>
      <c r="L128" s="7">
        <v>462</v>
      </c>
      <c r="M128" s="10">
        <f t="shared" si="10"/>
        <v>0</v>
      </c>
      <c r="N128" s="7">
        <v>577.5</v>
      </c>
      <c r="O128" s="7">
        <v>462</v>
      </c>
      <c r="P128" s="7">
        <v>115.5</v>
      </c>
      <c r="Q128" s="7">
        <v>2026</v>
      </c>
      <c r="R128" s="7"/>
      <c r="T128" s="7">
        <v>2026</v>
      </c>
      <c r="U128" s="7"/>
      <c r="V128" s="7"/>
      <c r="W128" s="7"/>
      <c r="X128" s="7"/>
      <c r="Y128" s="7"/>
      <c r="Z128" s="7"/>
      <c r="AH128" s="7">
        <v>1732.5</v>
      </c>
    </row>
    <row r="129" spans="2:34" ht="225" hidden="1" x14ac:dyDescent="0.25">
      <c r="B129" s="12" t="s">
        <v>230</v>
      </c>
      <c r="C129" s="12" t="s">
        <v>337</v>
      </c>
      <c r="D129" s="7">
        <v>2025</v>
      </c>
      <c r="E129" s="12" t="s">
        <v>338</v>
      </c>
      <c r="F129" s="12" t="s">
        <v>90</v>
      </c>
      <c r="G129" s="7" t="s">
        <v>334</v>
      </c>
      <c r="H129" s="7">
        <v>1</v>
      </c>
      <c r="I129" s="7" t="s">
        <v>83</v>
      </c>
      <c r="J129" s="19">
        <v>5158.6499999999996</v>
      </c>
      <c r="K129" s="7">
        <v>4126.92</v>
      </c>
      <c r="L129" s="7">
        <v>1031.73</v>
      </c>
      <c r="M129" s="10">
        <f t="shared" si="10"/>
        <v>0</v>
      </c>
      <c r="N129" s="7">
        <v>1289.6624999999999</v>
      </c>
      <c r="O129" s="7">
        <v>1031.73</v>
      </c>
      <c r="P129" s="7">
        <v>257.9325</v>
      </c>
      <c r="Q129" s="7">
        <v>2026</v>
      </c>
      <c r="R129" s="7"/>
      <c r="T129" s="7">
        <v>2026</v>
      </c>
      <c r="U129" s="7"/>
      <c r="V129" s="7"/>
      <c r="W129" s="7"/>
      <c r="X129" s="7"/>
      <c r="Y129" s="7"/>
      <c r="Z129" s="7"/>
      <c r="AH129" s="7">
        <v>3868.9875000000002</v>
      </c>
    </row>
    <row r="130" spans="2:34" ht="255" hidden="1" x14ac:dyDescent="0.25">
      <c r="B130" s="12" t="s">
        <v>230</v>
      </c>
      <c r="C130" s="12" t="s">
        <v>339</v>
      </c>
      <c r="D130" s="7">
        <v>2025</v>
      </c>
      <c r="E130" s="12" t="s">
        <v>340</v>
      </c>
      <c r="F130" s="12" t="s">
        <v>90</v>
      </c>
      <c r="G130" s="7" t="s">
        <v>334</v>
      </c>
      <c r="H130" s="7">
        <v>1</v>
      </c>
      <c r="I130" s="7" t="s">
        <v>83</v>
      </c>
      <c r="J130" s="19">
        <v>3100</v>
      </c>
      <c r="K130" s="7">
        <v>2480</v>
      </c>
      <c r="L130" s="7">
        <v>620</v>
      </c>
      <c r="M130" s="10">
        <f t="shared" si="10"/>
        <v>0</v>
      </c>
      <c r="N130" s="7">
        <v>775</v>
      </c>
      <c r="O130" s="7">
        <v>620</v>
      </c>
      <c r="P130" s="7">
        <v>155</v>
      </c>
      <c r="Q130" s="7">
        <v>2026</v>
      </c>
      <c r="R130" s="7"/>
      <c r="T130" s="7">
        <v>2026</v>
      </c>
      <c r="U130" s="7"/>
      <c r="V130" s="7"/>
      <c r="W130" s="7"/>
      <c r="X130" s="7"/>
      <c r="Y130" s="7"/>
      <c r="Z130" s="7"/>
      <c r="AH130" s="7">
        <v>2325</v>
      </c>
    </row>
    <row r="131" spans="2:34" ht="225" hidden="1" x14ac:dyDescent="0.25">
      <c r="B131" s="12" t="s">
        <v>230</v>
      </c>
      <c r="C131" s="12" t="s">
        <v>341</v>
      </c>
      <c r="D131" s="7">
        <v>2025</v>
      </c>
      <c r="E131" s="12" t="s">
        <v>342</v>
      </c>
      <c r="F131" s="12" t="s">
        <v>90</v>
      </c>
      <c r="G131" s="7" t="s">
        <v>334</v>
      </c>
      <c r="H131" s="7">
        <v>1</v>
      </c>
      <c r="I131" s="7" t="s">
        <v>83</v>
      </c>
      <c r="J131" s="19">
        <v>5970</v>
      </c>
      <c r="K131" s="7">
        <v>4776</v>
      </c>
      <c r="L131" s="7">
        <v>1194</v>
      </c>
      <c r="M131" s="10">
        <f t="shared" si="10"/>
        <v>0</v>
      </c>
      <c r="N131" s="7">
        <v>1492.5</v>
      </c>
      <c r="O131" s="7">
        <v>1194</v>
      </c>
      <c r="P131" s="7">
        <v>298.5</v>
      </c>
      <c r="Q131" s="7">
        <v>2026</v>
      </c>
      <c r="R131" s="7"/>
      <c r="T131" s="7">
        <v>2026</v>
      </c>
      <c r="U131" s="7"/>
      <c r="V131" s="7"/>
      <c r="W131" s="7"/>
      <c r="X131" s="7"/>
      <c r="Y131" s="7"/>
      <c r="Z131" s="7"/>
      <c r="AH131" s="7">
        <v>4477.5</v>
      </c>
    </row>
    <row r="132" spans="2:34" ht="210" hidden="1" x14ac:dyDescent="0.25">
      <c r="B132" s="12" t="s">
        <v>230</v>
      </c>
      <c r="C132" s="12" t="s">
        <v>343</v>
      </c>
      <c r="D132" s="7">
        <v>2025</v>
      </c>
      <c r="E132" s="12" t="s">
        <v>344</v>
      </c>
      <c r="F132" s="12" t="s">
        <v>90</v>
      </c>
      <c r="G132" s="7" t="s">
        <v>334</v>
      </c>
      <c r="H132" s="7">
        <v>1</v>
      </c>
      <c r="I132" s="7" t="s">
        <v>83</v>
      </c>
      <c r="J132" s="19">
        <v>4248.3</v>
      </c>
      <c r="K132" s="7">
        <v>3398.64</v>
      </c>
      <c r="L132" s="7">
        <v>849.66</v>
      </c>
      <c r="M132" s="10">
        <f t="shared" ref="M132:M195" si="12">+L132+K132-J132</f>
        <v>0</v>
      </c>
      <c r="N132" s="7">
        <v>1062.075</v>
      </c>
      <c r="O132" s="7">
        <v>849.66</v>
      </c>
      <c r="P132" s="7">
        <v>212.41499999999999</v>
      </c>
      <c r="Q132" s="7">
        <v>2026</v>
      </c>
      <c r="R132" s="7"/>
      <c r="T132" s="7">
        <v>2026</v>
      </c>
      <c r="U132" s="7"/>
      <c r="V132" s="7"/>
      <c r="W132" s="7"/>
      <c r="X132" s="7"/>
      <c r="Y132" s="7"/>
      <c r="Z132" s="7"/>
      <c r="AH132" s="7">
        <v>3186.2249999999999</v>
      </c>
    </row>
    <row r="133" spans="2:34" ht="210" hidden="1" x14ac:dyDescent="0.25">
      <c r="B133" s="12" t="s">
        <v>230</v>
      </c>
      <c r="C133" s="12" t="s">
        <v>345</v>
      </c>
      <c r="D133" s="7">
        <v>2025</v>
      </c>
      <c r="E133" s="12" t="s">
        <v>346</v>
      </c>
      <c r="F133" s="12" t="s">
        <v>90</v>
      </c>
      <c r="G133" s="7" t="s">
        <v>334</v>
      </c>
      <c r="H133" s="7">
        <v>1</v>
      </c>
      <c r="I133" s="7" t="s">
        <v>83</v>
      </c>
      <c r="J133" s="19">
        <v>3450</v>
      </c>
      <c r="K133" s="7">
        <v>2760</v>
      </c>
      <c r="L133" s="7">
        <v>690</v>
      </c>
      <c r="M133" s="10">
        <f t="shared" si="12"/>
        <v>0</v>
      </c>
      <c r="N133" s="7">
        <v>862.5</v>
      </c>
      <c r="O133" s="7">
        <v>690</v>
      </c>
      <c r="P133" s="7">
        <v>172.5</v>
      </c>
      <c r="Q133" s="7">
        <v>2026</v>
      </c>
      <c r="R133" s="7"/>
      <c r="T133" s="7">
        <v>2026</v>
      </c>
      <c r="U133" s="7"/>
      <c r="V133" s="7"/>
      <c r="W133" s="7"/>
      <c r="X133" s="7"/>
      <c r="Y133" s="7"/>
      <c r="Z133" s="7"/>
      <c r="AH133" s="7">
        <v>2587.5</v>
      </c>
    </row>
    <row r="134" spans="2:34" s="21" customFormat="1" ht="270" hidden="1" x14ac:dyDescent="0.25">
      <c r="B134" s="62" t="s">
        <v>230</v>
      </c>
      <c r="C134" s="62" t="s">
        <v>347</v>
      </c>
      <c r="D134" s="21">
        <v>2024</v>
      </c>
      <c r="E134" s="62" t="s">
        <v>348</v>
      </c>
      <c r="F134" s="62" t="s">
        <v>74</v>
      </c>
      <c r="G134" s="21" t="s">
        <v>75</v>
      </c>
      <c r="H134" s="21">
        <v>3</v>
      </c>
      <c r="I134" s="21" t="s">
        <v>76</v>
      </c>
      <c r="J134" s="21">
        <v>95662.37</v>
      </c>
      <c r="K134" s="21">
        <v>57397.421999999991</v>
      </c>
      <c r="L134" s="21">
        <v>14349.355499999998</v>
      </c>
      <c r="M134" s="53">
        <f t="shared" si="12"/>
        <v>-23915.592499999999</v>
      </c>
      <c r="N134" s="21">
        <v>95662.37</v>
      </c>
      <c r="O134" s="21">
        <v>57397.421999999991</v>
      </c>
      <c r="P134" s="46">
        <v>14349.355499999998</v>
      </c>
      <c r="Q134" s="21">
        <v>2024</v>
      </c>
      <c r="R134" s="25"/>
      <c r="S134" s="21">
        <v>2</v>
      </c>
      <c r="T134" s="21">
        <v>2024</v>
      </c>
      <c r="U134" s="21">
        <v>71746.777499999997</v>
      </c>
      <c r="V134" s="21">
        <v>57397.421999999991</v>
      </c>
      <c r="W134" s="21">
        <v>14349.355499999998</v>
      </c>
      <c r="X134" s="21">
        <f>+O134/S134</f>
        <v>28698.710999999996</v>
      </c>
      <c r="Y134" s="21" t="s">
        <v>545</v>
      </c>
      <c r="Z134" s="44"/>
    </row>
    <row r="135" spans="2:34" ht="135" hidden="1" x14ac:dyDescent="0.25">
      <c r="B135" s="12" t="s">
        <v>230</v>
      </c>
      <c r="C135" s="12" t="s">
        <v>349</v>
      </c>
      <c r="D135" s="7">
        <v>2019</v>
      </c>
      <c r="E135" s="12" t="s">
        <v>350</v>
      </c>
      <c r="F135" s="12" t="s">
        <v>74</v>
      </c>
      <c r="G135" s="7" t="s">
        <v>75</v>
      </c>
      <c r="H135" s="7">
        <v>3</v>
      </c>
      <c r="I135" s="7" t="s">
        <v>75</v>
      </c>
      <c r="J135" s="25">
        <v>35764.79</v>
      </c>
      <c r="K135" s="21">
        <v>28611.832000000002</v>
      </c>
      <c r="L135" s="21">
        <v>7152.9580000000005</v>
      </c>
      <c r="M135" s="53">
        <f t="shared" si="12"/>
        <v>0</v>
      </c>
      <c r="N135" s="21">
        <v>35764.79</v>
      </c>
      <c r="O135" s="21">
        <v>28611.832000000002</v>
      </c>
      <c r="P135" s="46">
        <v>7152.9580000000005</v>
      </c>
      <c r="Q135" s="7">
        <v>2021</v>
      </c>
      <c r="R135" s="25"/>
      <c r="S135" s="7">
        <v>2</v>
      </c>
      <c r="T135" s="7">
        <v>2020</v>
      </c>
      <c r="U135" s="21">
        <v>26823.592499999999</v>
      </c>
      <c r="V135" s="21">
        <v>21458.874</v>
      </c>
      <c r="W135" s="21">
        <v>5364.7184999999999</v>
      </c>
      <c r="X135" s="21">
        <f>+O135</f>
        <v>28611.832000000002</v>
      </c>
      <c r="Y135" s="21" t="s">
        <v>546</v>
      </c>
      <c r="Z135" s="44"/>
    </row>
    <row r="136" spans="2:34" ht="165" x14ac:dyDescent="0.25">
      <c r="B136" s="12" t="s">
        <v>230</v>
      </c>
      <c r="C136" s="12" t="s">
        <v>351</v>
      </c>
      <c r="D136" s="7" t="s">
        <v>352</v>
      </c>
      <c r="E136" s="12" t="s">
        <v>353</v>
      </c>
      <c r="F136" s="12" t="s">
        <v>74</v>
      </c>
      <c r="G136" s="7" t="s">
        <v>75</v>
      </c>
      <c r="H136" s="7">
        <v>4</v>
      </c>
      <c r="I136" s="7" t="s">
        <v>76</v>
      </c>
      <c r="J136" s="21">
        <v>159012</v>
      </c>
      <c r="K136" s="21">
        <v>127209.60000000001</v>
      </c>
      <c r="L136" s="21">
        <v>31802.400000000001</v>
      </c>
      <c r="M136" s="53">
        <f t="shared" si="12"/>
        <v>0</v>
      </c>
      <c r="N136" s="21">
        <v>159012</v>
      </c>
      <c r="O136" s="21">
        <v>127209.60000000001</v>
      </c>
      <c r="P136" s="46">
        <v>31802.400000000001</v>
      </c>
      <c r="Q136" s="7" t="s">
        <v>354</v>
      </c>
      <c r="R136" s="25"/>
      <c r="S136" s="7">
        <v>3</v>
      </c>
      <c r="T136" s="7" t="s">
        <v>354</v>
      </c>
      <c r="U136" s="21">
        <v>119259</v>
      </c>
      <c r="V136" s="21">
        <v>95407.2</v>
      </c>
      <c r="W136" s="21">
        <v>23851.8</v>
      </c>
      <c r="X136" s="21">
        <f>+O136</f>
        <v>127209.60000000001</v>
      </c>
      <c r="Z136" s="44">
        <f>+X136</f>
        <v>127209.60000000001</v>
      </c>
    </row>
    <row r="137" spans="2:34" s="21" customFormat="1" ht="240" hidden="1" x14ac:dyDescent="0.25">
      <c r="B137" s="62" t="s">
        <v>230</v>
      </c>
      <c r="C137" s="62" t="s">
        <v>355</v>
      </c>
      <c r="D137" s="21">
        <v>2021</v>
      </c>
      <c r="E137" s="62" t="s">
        <v>356</v>
      </c>
      <c r="F137" s="62" t="s">
        <v>74</v>
      </c>
      <c r="G137" s="21" t="s">
        <v>75</v>
      </c>
      <c r="H137" s="21">
        <v>3</v>
      </c>
      <c r="I137" s="21" t="s">
        <v>76</v>
      </c>
      <c r="J137" s="21">
        <v>313651.88052999997</v>
      </c>
      <c r="K137" s="21">
        <v>188191.12831799997</v>
      </c>
      <c r="L137" s="21">
        <v>47047.782079499993</v>
      </c>
      <c r="M137" s="53">
        <f t="shared" si="12"/>
        <v>-78412.970132499991</v>
      </c>
      <c r="N137" s="21">
        <v>313651.88052999997</v>
      </c>
      <c r="O137" s="21">
        <v>188191.12831799997</v>
      </c>
      <c r="P137" s="46">
        <v>47047.782079499993</v>
      </c>
      <c r="Q137" s="21">
        <v>2023</v>
      </c>
      <c r="R137" s="25"/>
      <c r="S137" s="21">
        <v>3</v>
      </c>
      <c r="T137" s="21">
        <v>2022</v>
      </c>
      <c r="U137" s="21">
        <v>24935.324502134998</v>
      </c>
      <c r="V137" s="21">
        <v>14961.194701280998</v>
      </c>
      <c r="W137" s="21">
        <v>3740.2986753202495</v>
      </c>
      <c r="X137" s="21">
        <f>+O137/S137*2</f>
        <v>125460.75221199998</v>
      </c>
      <c r="Y137" s="21" t="s">
        <v>545</v>
      </c>
      <c r="Z137" s="44"/>
    </row>
    <row r="138" spans="2:34" ht="300" hidden="1" x14ac:dyDescent="0.25">
      <c r="B138" s="12" t="s">
        <v>230</v>
      </c>
      <c r="C138" s="12" t="s">
        <v>357</v>
      </c>
      <c r="D138" s="7" t="s">
        <v>358</v>
      </c>
      <c r="E138" s="12" t="s">
        <v>359</v>
      </c>
      <c r="F138" s="12" t="s">
        <v>90</v>
      </c>
      <c r="G138" s="7" t="s">
        <v>75</v>
      </c>
      <c r="H138" s="7">
        <v>3</v>
      </c>
      <c r="I138" s="7" t="s">
        <v>76</v>
      </c>
      <c r="J138" s="19">
        <v>97233.12</v>
      </c>
      <c r="K138" s="7">
        <v>58339.87</v>
      </c>
      <c r="L138" s="7">
        <v>14584.97</v>
      </c>
      <c r="M138" s="10">
        <f t="shared" si="12"/>
        <v>-24308.28</v>
      </c>
      <c r="N138" s="7">
        <v>97233.12</v>
      </c>
      <c r="O138" s="7">
        <v>58339.87</v>
      </c>
      <c r="P138" s="7">
        <v>14584.97</v>
      </c>
      <c r="Q138" s="7">
        <v>2025</v>
      </c>
      <c r="R138" s="7">
        <v>4861.6109999999999</v>
      </c>
      <c r="S138" s="7">
        <v>2</v>
      </c>
      <c r="T138" s="7">
        <v>2025</v>
      </c>
      <c r="U138" s="7">
        <v>72924.84</v>
      </c>
      <c r="V138" s="7">
        <v>58339.871999999996</v>
      </c>
      <c r="W138" s="7">
        <v>14584.967999999999</v>
      </c>
      <c r="X138" s="7"/>
      <c r="Y138" s="7"/>
      <c r="Z138" s="7"/>
    </row>
    <row r="139" spans="2:34" ht="120" hidden="1" x14ac:dyDescent="0.25">
      <c r="B139" s="12" t="s">
        <v>230</v>
      </c>
      <c r="C139" s="12" t="s">
        <v>360</v>
      </c>
      <c r="D139" s="7" t="s">
        <v>358</v>
      </c>
      <c r="E139" s="12" t="s">
        <v>361</v>
      </c>
      <c r="F139" s="12" t="s">
        <v>90</v>
      </c>
      <c r="G139" s="7" t="s">
        <v>75</v>
      </c>
      <c r="H139" s="7">
        <v>2</v>
      </c>
      <c r="I139" s="7" t="s">
        <v>76</v>
      </c>
      <c r="J139" s="19">
        <v>79262.149999999994</v>
      </c>
      <c r="K139" s="7">
        <v>63409.72</v>
      </c>
      <c r="L139" s="7">
        <v>15852.43</v>
      </c>
      <c r="M139" s="10">
        <f t="shared" si="12"/>
        <v>0</v>
      </c>
      <c r="N139" s="7">
        <v>79262.149999999994</v>
      </c>
      <c r="O139" s="7">
        <v>63409.72</v>
      </c>
      <c r="P139" s="7">
        <v>15852.43</v>
      </c>
      <c r="Q139" s="7" t="s">
        <v>362</v>
      </c>
      <c r="R139" s="22">
        <v>22986.02</v>
      </c>
      <c r="S139" s="7">
        <v>1</v>
      </c>
      <c r="U139" s="7">
        <v>59446.612500000003</v>
      </c>
      <c r="V139" s="7">
        <v>47557.29</v>
      </c>
      <c r="W139" s="7">
        <v>11889.3225</v>
      </c>
      <c r="X139" s="7"/>
      <c r="Z139" s="21"/>
    </row>
    <row r="140" spans="2:34" ht="345" hidden="1" x14ac:dyDescent="0.25">
      <c r="B140" s="12" t="s">
        <v>230</v>
      </c>
      <c r="C140" s="12" t="s">
        <v>363</v>
      </c>
      <c r="D140" s="7" t="s">
        <v>362</v>
      </c>
      <c r="E140" s="12" t="s">
        <v>364</v>
      </c>
      <c r="F140" s="12" t="s">
        <v>90</v>
      </c>
      <c r="G140" s="7" t="s">
        <v>75</v>
      </c>
      <c r="H140" s="7">
        <v>4</v>
      </c>
      <c r="I140" s="7" t="s">
        <v>76</v>
      </c>
      <c r="J140" s="19">
        <v>144572.54</v>
      </c>
      <c r="K140" s="7">
        <v>86743.52</v>
      </c>
      <c r="L140" s="7">
        <v>21865.88</v>
      </c>
      <c r="M140" s="10">
        <f t="shared" si="12"/>
        <v>-35963.14</v>
      </c>
      <c r="N140" s="7">
        <v>144572.54</v>
      </c>
      <c r="O140" s="7">
        <v>86743.52</v>
      </c>
      <c r="P140" s="7">
        <v>21865.88</v>
      </c>
      <c r="Q140" s="7" t="s">
        <v>362</v>
      </c>
      <c r="R140" s="7">
        <v>7228.63</v>
      </c>
      <c r="S140" s="7">
        <v>3</v>
      </c>
      <c r="T140" s="7" t="s">
        <v>362</v>
      </c>
      <c r="U140" s="7">
        <v>108429.405</v>
      </c>
      <c r="V140" s="7">
        <v>86743.524000000005</v>
      </c>
      <c r="W140" s="7">
        <v>21685.881000000001</v>
      </c>
      <c r="X140" s="7"/>
      <c r="Y140" s="7"/>
      <c r="Z140" s="7"/>
    </row>
    <row r="141" spans="2:34" ht="225" hidden="1" x14ac:dyDescent="0.25">
      <c r="B141" s="12" t="s">
        <v>230</v>
      </c>
      <c r="C141" s="12" t="s">
        <v>365</v>
      </c>
      <c r="D141" s="7" t="s">
        <v>362</v>
      </c>
      <c r="E141" s="12" t="s">
        <v>366</v>
      </c>
      <c r="F141" s="12" t="s">
        <v>90</v>
      </c>
      <c r="G141" s="7" t="s">
        <v>75</v>
      </c>
      <c r="H141" s="7">
        <v>3</v>
      </c>
      <c r="I141" s="7" t="s">
        <v>76</v>
      </c>
      <c r="J141" s="19">
        <v>135216.07999999999</v>
      </c>
      <c r="K141" s="7">
        <v>81129.649999999994</v>
      </c>
      <c r="L141" s="7">
        <v>20282.41</v>
      </c>
      <c r="M141" s="10">
        <f t="shared" si="12"/>
        <v>-33804.01999999999</v>
      </c>
      <c r="N141" s="7">
        <v>135216.07999999999</v>
      </c>
      <c r="O141" s="7">
        <v>81129.649999999994</v>
      </c>
      <c r="P141" s="7">
        <v>20282.41</v>
      </c>
      <c r="Q141" s="7" t="s">
        <v>362</v>
      </c>
      <c r="R141" s="7">
        <v>6760.8</v>
      </c>
      <c r="S141" s="7">
        <v>2</v>
      </c>
      <c r="T141" s="7" t="s">
        <v>362</v>
      </c>
      <c r="U141" s="7">
        <v>101412.05999999998</v>
      </c>
      <c r="V141" s="7">
        <v>81129.647999999986</v>
      </c>
      <c r="W141" s="7">
        <v>20282.411999999997</v>
      </c>
      <c r="X141" s="7"/>
      <c r="Y141" s="7"/>
      <c r="Z141" s="7"/>
    </row>
    <row r="142" spans="2:34" ht="270" x14ac:dyDescent="0.25">
      <c r="B142" s="12" t="s">
        <v>105</v>
      </c>
      <c r="C142" s="12" t="s">
        <v>367</v>
      </c>
      <c r="D142" s="7">
        <v>2023</v>
      </c>
      <c r="E142" s="12" t="s">
        <v>368</v>
      </c>
      <c r="F142" s="12" t="s">
        <v>90</v>
      </c>
      <c r="G142" s="7" t="s">
        <v>75</v>
      </c>
      <c r="H142" s="7">
        <v>4</v>
      </c>
      <c r="I142" s="7" t="s">
        <v>76</v>
      </c>
      <c r="J142" s="35">
        <v>38793</v>
      </c>
      <c r="K142" s="21">
        <v>31034.400000000001</v>
      </c>
      <c r="L142" s="21">
        <v>7758.6</v>
      </c>
      <c r="M142" s="53">
        <f t="shared" si="12"/>
        <v>0</v>
      </c>
      <c r="N142" s="21">
        <v>38793</v>
      </c>
      <c r="O142" s="21">
        <v>31034.400000000001</v>
      </c>
      <c r="P142" s="46">
        <v>7758.6</v>
      </c>
      <c r="Q142" s="7">
        <v>2024</v>
      </c>
      <c r="R142" s="25">
        <v>7758.6</v>
      </c>
      <c r="S142" s="7">
        <v>4</v>
      </c>
      <c r="T142" s="7">
        <v>2023</v>
      </c>
      <c r="U142" s="35">
        <v>38793</v>
      </c>
      <c r="V142" s="21">
        <v>31034.400000000001</v>
      </c>
      <c r="W142" s="21">
        <v>7758.6</v>
      </c>
      <c r="X142" s="21">
        <f>+O142/S142</f>
        <v>7758.6</v>
      </c>
      <c r="Z142" s="44">
        <f>+X142</f>
        <v>7758.6</v>
      </c>
    </row>
    <row r="143" spans="2:34" ht="225" x14ac:dyDescent="0.25">
      <c r="B143" s="12" t="s">
        <v>105</v>
      </c>
      <c r="C143" s="12" t="s">
        <v>369</v>
      </c>
      <c r="D143" s="7">
        <v>2024</v>
      </c>
      <c r="E143" s="12" t="s">
        <v>370</v>
      </c>
      <c r="F143" s="12" t="s">
        <v>90</v>
      </c>
      <c r="G143" s="7" t="s">
        <v>75</v>
      </c>
      <c r="H143" s="7">
        <v>4</v>
      </c>
      <c r="I143" s="7" t="s">
        <v>76</v>
      </c>
      <c r="J143" s="35">
        <v>10491</v>
      </c>
      <c r="K143" s="21">
        <v>8392.8000000000011</v>
      </c>
      <c r="L143" s="21">
        <v>2098.2000000000003</v>
      </c>
      <c r="M143" s="53">
        <f t="shared" si="12"/>
        <v>0</v>
      </c>
      <c r="N143" s="21">
        <v>10491</v>
      </c>
      <c r="O143" s="21">
        <v>8392.8000000000011</v>
      </c>
      <c r="P143" s="46">
        <v>2098.2000000000003</v>
      </c>
      <c r="Q143" s="7">
        <v>2024</v>
      </c>
      <c r="R143" s="25">
        <v>2098.2000000000003</v>
      </c>
      <c r="S143" s="7">
        <v>4</v>
      </c>
      <c r="T143" s="7">
        <v>2024</v>
      </c>
      <c r="U143" s="35">
        <v>10491</v>
      </c>
      <c r="V143" s="21">
        <v>8392.8000000000011</v>
      </c>
      <c r="W143" s="21">
        <v>2098.2000000000003</v>
      </c>
      <c r="X143" s="21">
        <f>+O143/S143</f>
        <v>2098.2000000000003</v>
      </c>
      <c r="Z143" s="44">
        <f>+X143</f>
        <v>2098.2000000000003</v>
      </c>
    </row>
    <row r="144" spans="2:34" ht="240" x14ac:dyDescent="0.25">
      <c r="B144" s="12" t="s">
        <v>105</v>
      </c>
      <c r="C144" s="12" t="s">
        <v>371</v>
      </c>
      <c r="D144" s="7">
        <v>2024</v>
      </c>
      <c r="E144" s="12" t="s">
        <v>372</v>
      </c>
      <c r="F144" s="12" t="s">
        <v>90</v>
      </c>
      <c r="G144" s="7" t="s">
        <v>75</v>
      </c>
      <c r="H144" s="7">
        <v>4</v>
      </c>
      <c r="I144" s="7" t="s">
        <v>76</v>
      </c>
      <c r="J144" s="35">
        <v>17764</v>
      </c>
      <c r="K144" s="21">
        <v>14211.2</v>
      </c>
      <c r="L144" s="21">
        <v>3552.8</v>
      </c>
      <c r="M144" s="53">
        <f t="shared" si="12"/>
        <v>0</v>
      </c>
      <c r="N144" s="21">
        <v>17764</v>
      </c>
      <c r="O144" s="21">
        <v>14211.2</v>
      </c>
      <c r="P144" s="46">
        <v>3552.8</v>
      </c>
      <c r="Q144" s="7">
        <v>2024</v>
      </c>
      <c r="R144" s="25">
        <v>3552.8</v>
      </c>
      <c r="S144" s="7">
        <v>4</v>
      </c>
      <c r="T144" s="7">
        <v>2024</v>
      </c>
      <c r="U144" s="35">
        <v>17764</v>
      </c>
      <c r="V144" s="21">
        <v>14211.2</v>
      </c>
      <c r="W144" s="21">
        <v>3552.8</v>
      </c>
      <c r="X144" s="21">
        <f>+O144/S144</f>
        <v>3552.8</v>
      </c>
      <c r="Z144" s="44">
        <f>+X144</f>
        <v>3552.8</v>
      </c>
    </row>
    <row r="145" spans="1:40" s="21" customFormat="1" ht="195" x14ac:dyDescent="0.25">
      <c r="B145" s="62" t="s">
        <v>105</v>
      </c>
      <c r="C145" s="62" t="s">
        <v>373</v>
      </c>
      <c r="D145" s="21">
        <v>2024</v>
      </c>
      <c r="E145" s="62" t="s">
        <v>374</v>
      </c>
      <c r="F145" s="62" t="s">
        <v>90</v>
      </c>
      <c r="G145" s="21" t="s">
        <v>75</v>
      </c>
      <c r="H145" s="21">
        <v>2</v>
      </c>
      <c r="I145" s="21" t="s">
        <v>76</v>
      </c>
      <c r="J145" s="35">
        <v>15420</v>
      </c>
      <c r="K145" s="21">
        <v>12336</v>
      </c>
      <c r="L145" s="21">
        <v>3084</v>
      </c>
      <c r="M145" s="53">
        <f t="shared" si="12"/>
        <v>0</v>
      </c>
      <c r="N145" s="21">
        <v>15420</v>
      </c>
      <c r="O145" s="21">
        <v>12336</v>
      </c>
      <c r="P145" s="46">
        <v>3084</v>
      </c>
      <c r="Q145" s="21">
        <v>2025</v>
      </c>
      <c r="R145" s="25">
        <v>3084</v>
      </c>
      <c r="S145" s="21">
        <v>4</v>
      </c>
      <c r="T145" s="21">
        <v>2024</v>
      </c>
      <c r="U145" s="35">
        <v>15420</v>
      </c>
      <c r="V145" s="21">
        <v>12336</v>
      </c>
      <c r="W145" s="21">
        <v>3084</v>
      </c>
      <c r="Z145" s="46"/>
    </row>
    <row r="146" spans="1:40" ht="270" x14ac:dyDescent="0.25">
      <c r="B146" s="12" t="s">
        <v>230</v>
      </c>
      <c r="C146" s="12" t="s">
        <v>375</v>
      </c>
      <c r="D146" s="7">
        <v>2024</v>
      </c>
      <c r="E146" s="31" t="s">
        <v>376</v>
      </c>
      <c r="F146" s="12" t="s">
        <v>90</v>
      </c>
      <c r="G146" s="32" t="s">
        <v>75</v>
      </c>
      <c r="H146" s="7">
        <v>3</v>
      </c>
      <c r="I146" s="7" t="s">
        <v>76</v>
      </c>
      <c r="J146" s="35">
        <v>734884.59175000002</v>
      </c>
      <c r="K146" s="33">
        <v>440930.75504999998</v>
      </c>
      <c r="L146" s="33">
        <v>110232.68876249999</v>
      </c>
      <c r="M146" s="53"/>
      <c r="N146" s="33">
        <v>734884.59175000002</v>
      </c>
      <c r="O146" s="33">
        <v>440930.75504999998</v>
      </c>
      <c r="P146" s="59">
        <v>110232.68876249999</v>
      </c>
      <c r="Q146" s="7">
        <v>2024</v>
      </c>
      <c r="R146" s="25">
        <v>44093.075505000001</v>
      </c>
      <c r="S146" s="7">
        <v>3</v>
      </c>
      <c r="T146" s="7">
        <v>2024</v>
      </c>
      <c r="U146" s="35">
        <v>551163.44381249999</v>
      </c>
      <c r="V146" s="33">
        <v>330698.06628749997</v>
      </c>
      <c r="W146" s="33">
        <v>82674.516571874992</v>
      </c>
      <c r="X146" s="33">
        <f>+R146</f>
        <v>44093.075505000001</v>
      </c>
      <c r="Y146" s="33"/>
      <c r="Z146" s="44">
        <f>+X146</f>
        <v>44093.075505000001</v>
      </c>
    </row>
    <row r="147" spans="1:40" ht="270" x14ac:dyDescent="0.25">
      <c r="B147" s="12" t="s">
        <v>230</v>
      </c>
      <c r="C147" s="12" t="s">
        <v>377</v>
      </c>
      <c r="D147" s="7">
        <v>2024</v>
      </c>
      <c r="E147" s="12" t="s">
        <v>378</v>
      </c>
      <c r="F147" s="12" t="s">
        <v>90</v>
      </c>
      <c r="G147" s="32" t="s">
        <v>75</v>
      </c>
      <c r="H147" s="7">
        <v>3</v>
      </c>
      <c r="I147" s="7" t="s">
        <v>76</v>
      </c>
      <c r="J147" s="35">
        <v>40764.227780000001</v>
      </c>
      <c r="K147" s="33">
        <v>24458.536668000001</v>
      </c>
      <c r="L147" s="33">
        <v>6114.6341670000002</v>
      </c>
      <c r="M147" s="53">
        <f t="shared" si="12"/>
        <v>-10191.056945</v>
      </c>
      <c r="N147" s="33">
        <v>40764.227780000001</v>
      </c>
      <c r="O147" s="33">
        <v>24458.536668000001</v>
      </c>
      <c r="P147" s="59">
        <v>6114.6341670000002</v>
      </c>
      <c r="Q147" s="7">
        <v>2024</v>
      </c>
      <c r="R147" s="25">
        <v>2445.8536668000002</v>
      </c>
      <c r="S147" s="7">
        <v>3</v>
      </c>
      <c r="T147" s="7">
        <v>2024</v>
      </c>
      <c r="U147" s="35">
        <v>30573.170835000001</v>
      </c>
      <c r="V147" s="33">
        <v>18343.902501</v>
      </c>
      <c r="W147" s="33">
        <v>4585.9756252500001</v>
      </c>
      <c r="X147" s="33">
        <f>+R147</f>
        <v>2445.8536668000002</v>
      </c>
      <c r="Y147" s="33"/>
      <c r="Z147" s="44">
        <f>+X147</f>
        <v>2445.8536668000002</v>
      </c>
    </row>
    <row r="148" spans="1:40" ht="225" x14ac:dyDescent="0.25">
      <c r="B148" s="12" t="s">
        <v>230</v>
      </c>
      <c r="C148" s="12" t="s">
        <v>379</v>
      </c>
      <c r="D148" s="7">
        <v>2024</v>
      </c>
      <c r="E148" s="12" t="s">
        <v>380</v>
      </c>
      <c r="F148" s="12" t="s">
        <v>90</v>
      </c>
      <c r="G148" s="32" t="s">
        <v>75</v>
      </c>
      <c r="H148" s="7">
        <v>3</v>
      </c>
      <c r="I148" s="7" t="s">
        <v>76</v>
      </c>
      <c r="J148" s="35">
        <v>1814147.6642500001</v>
      </c>
      <c r="K148" s="33">
        <v>1088488.59855</v>
      </c>
      <c r="L148" s="33">
        <v>272122.1496375</v>
      </c>
      <c r="M148" s="53">
        <f t="shared" si="12"/>
        <v>-453536.91606250009</v>
      </c>
      <c r="N148" s="33">
        <v>1814147.6642500001</v>
      </c>
      <c r="O148" s="33">
        <v>1088488.59855</v>
      </c>
      <c r="P148" s="59">
        <v>272122.1496375</v>
      </c>
      <c r="Q148" s="7">
        <v>2024</v>
      </c>
      <c r="R148" s="25">
        <v>108848.859855</v>
      </c>
      <c r="S148" s="7">
        <v>3</v>
      </c>
      <c r="T148" s="7">
        <v>2024</v>
      </c>
      <c r="U148" s="35">
        <v>1360610.7481875001</v>
      </c>
      <c r="V148" s="33">
        <v>816366.44891250005</v>
      </c>
      <c r="W148" s="33">
        <v>204091.61222812501</v>
      </c>
      <c r="X148" s="33">
        <f>+R148</f>
        <v>108848.859855</v>
      </c>
      <c r="Y148" s="33"/>
      <c r="Z148" s="44">
        <f>+X148</f>
        <v>108848.859855</v>
      </c>
    </row>
    <row r="149" spans="1:40" ht="255" x14ac:dyDescent="0.25">
      <c r="B149" s="12" t="s">
        <v>230</v>
      </c>
      <c r="C149" s="12" t="s">
        <v>381</v>
      </c>
      <c r="D149" s="7">
        <v>2024</v>
      </c>
      <c r="E149" s="12" t="s">
        <v>382</v>
      </c>
      <c r="F149" s="12" t="s">
        <v>90</v>
      </c>
      <c r="G149" s="32" t="s">
        <v>75</v>
      </c>
      <c r="H149" s="7">
        <v>3</v>
      </c>
      <c r="I149" s="7" t="s">
        <v>76</v>
      </c>
      <c r="J149" s="35">
        <v>98488.081000000006</v>
      </c>
      <c r="K149" s="33">
        <v>59092.848599999998</v>
      </c>
      <c r="L149" s="33">
        <v>14773.212149999999</v>
      </c>
      <c r="M149" s="53">
        <f t="shared" si="12"/>
        <v>-24622.020250000001</v>
      </c>
      <c r="N149" s="33">
        <v>98488.081000000006</v>
      </c>
      <c r="O149" s="33">
        <v>59092.848599999998</v>
      </c>
      <c r="P149" s="59">
        <v>14773.212149999999</v>
      </c>
      <c r="Q149" s="7">
        <v>2024</v>
      </c>
      <c r="R149" s="25">
        <v>5909.2848599999998</v>
      </c>
      <c r="S149" s="7">
        <v>3</v>
      </c>
      <c r="T149" s="7">
        <v>2024</v>
      </c>
      <c r="U149" s="35">
        <v>73866.060750000004</v>
      </c>
      <c r="V149" s="33">
        <v>44319.636449999998</v>
      </c>
      <c r="W149" s="33">
        <v>11079.9091125</v>
      </c>
      <c r="X149" s="33">
        <f>+R149</f>
        <v>5909.2848599999998</v>
      </c>
      <c r="Y149" s="33"/>
      <c r="Z149" s="44">
        <f>+X149</f>
        <v>5909.2848599999998</v>
      </c>
    </row>
    <row r="150" spans="1:40" s="21" customFormat="1" ht="225" x14ac:dyDescent="0.25">
      <c r="B150" s="62" t="s">
        <v>230</v>
      </c>
      <c r="C150" s="62" t="s">
        <v>383</v>
      </c>
      <c r="D150" s="21">
        <v>2024</v>
      </c>
      <c r="E150" s="62" t="s">
        <v>384</v>
      </c>
      <c r="F150" s="62" t="s">
        <v>90</v>
      </c>
      <c r="G150" s="67" t="s">
        <v>76</v>
      </c>
      <c r="H150" s="21">
        <v>1</v>
      </c>
      <c r="I150" s="21" t="s">
        <v>76</v>
      </c>
      <c r="J150" s="35">
        <v>6302</v>
      </c>
      <c r="K150" s="33">
        <v>3781.2</v>
      </c>
      <c r="L150" s="33">
        <v>945.3</v>
      </c>
      <c r="M150" s="53">
        <f t="shared" si="12"/>
        <v>-1575.5</v>
      </c>
      <c r="N150" s="33">
        <v>6302</v>
      </c>
      <c r="O150" s="33">
        <v>3781.2</v>
      </c>
      <c r="P150" s="59">
        <v>945.3</v>
      </c>
      <c r="Q150" s="21">
        <v>2025</v>
      </c>
      <c r="R150" s="25">
        <v>378.12</v>
      </c>
      <c r="S150" s="21">
        <v>1</v>
      </c>
      <c r="T150" s="21">
        <v>2024</v>
      </c>
      <c r="U150" s="35">
        <v>4726.5</v>
      </c>
      <c r="V150" s="33">
        <v>2835.9</v>
      </c>
      <c r="W150" s="33">
        <v>708.97500000000002</v>
      </c>
      <c r="X150" s="33"/>
      <c r="Y150" s="33"/>
      <c r="Z150" s="59"/>
    </row>
    <row r="151" spans="1:40" s="21" customFormat="1" ht="240" x14ac:dyDescent="0.25">
      <c r="B151" s="62" t="s">
        <v>230</v>
      </c>
      <c r="C151" s="62" t="s">
        <v>385</v>
      </c>
      <c r="D151" s="21">
        <v>2024</v>
      </c>
      <c r="E151" s="62" t="s">
        <v>386</v>
      </c>
      <c r="F151" s="62" t="s">
        <v>90</v>
      </c>
      <c r="G151" s="67" t="s">
        <v>75</v>
      </c>
      <c r="H151" s="21">
        <v>3</v>
      </c>
      <c r="I151" s="21" t="s">
        <v>76</v>
      </c>
      <c r="J151" s="35">
        <v>405861.0295</v>
      </c>
      <c r="K151" s="33">
        <v>243516.6177</v>
      </c>
      <c r="L151" s="33">
        <v>60879.154425000001</v>
      </c>
      <c r="M151" s="53">
        <f t="shared" si="12"/>
        <v>-101465.25737499999</v>
      </c>
      <c r="N151" s="33">
        <v>405861.0295</v>
      </c>
      <c r="O151" s="33">
        <v>243516.6177</v>
      </c>
      <c r="P151" s="59">
        <v>60879.154425000001</v>
      </c>
      <c r="Q151" s="21">
        <v>2025</v>
      </c>
      <c r="R151" s="25">
        <v>24351.661770000002</v>
      </c>
      <c r="S151" s="21">
        <v>3</v>
      </c>
      <c r="T151" s="21">
        <v>2024</v>
      </c>
      <c r="U151" s="35">
        <v>304395.77212500002</v>
      </c>
      <c r="V151" s="33">
        <v>182637.46327500002</v>
      </c>
      <c r="W151" s="33">
        <v>45659.365818750004</v>
      </c>
      <c r="X151" s="33"/>
      <c r="Y151" s="33"/>
      <c r="Z151" s="59"/>
    </row>
    <row r="152" spans="1:40" ht="315" hidden="1" x14ac:dyDescent="0.25">
      <c r="B152" s="12" t="s">
        <v>230</v>
      </c>
      <c r="C152" s="12" t="s">
        <v>387</v>
      </c>
      <c r="D152" s="7">
        <v>2025</v>
      </c>
      <c r="E152" s="12" t="s">
        <v>388</v>
      </c>
      <c r="F152" s="12" t="s">
        <v>90</v>
      </c>
      <c r="G152" s="32" t="s">
        <v>75</v>
      </c>
      <c r="H152" s="7">
        <v>3</v>
      </c>
      <c r="I152" s="7" t="s">
        <v>76</v>
      </c>
      <c r="J152" s="19">
        <v>1205430.70468</v>
      </c>
      <c r="K152" s="34">
        <v>723258.422808</v>
      </c>
      <c r="L152" s="34">
        <v>180814.605702</v>
      </c>
      <c r="M152" s="10">
        <f t="shared" si="12"/>
        <v>-301357.67616999999</v>
      </c>
      <c r="N152" s="34">
        <v>1205430.70468</v>
      </c>
      <c r="O152" s="34">
        <v>723258.422808</v>
      </c>
      <c r="P152" s="34">
        <v>180814.605702</v>
      </c>
      <c r="Q152" s="7">
        <v>2025</v>
      </c>
      <c r="R152" s="34">
        <v>72325.842280800003</v>
      </c>
      <c r="S152" s="7">
        <v>3</v>
      </c>
      <c r="T152" s="7">
        <v>2025</v>
      </c>
      <c r="U152" s="34">
        <v>904073.02850999997</v>
      </c>
      <c r="V152" s="34">
        <v>542443.81710599991</v>
      </c>
      <c r="W152" s="34">
        <v>135610.95427649998</v>
      </c>
      <c r="X152" s="34"/>
      <c r="Y152" s="34"/>
      <c r="Z152" s="34"/>
    </row>
    <row r="153" spans="1:40" ht="315" hidden="1" x14ac:dyDescent="0.25">
      <c r="B153" s="12" t="s">
        <v>230</v>
      </c>
      <c r="C153" s="12" t="s">
        <v>389</v>
      </c>
      <c r="D153" s="7">
        <v>2025</v>
      </c>
      <c r="E153" s="12" t="s">
        <v>390</v>
      </c>
      <c r="F153" s="12" t="s">
        <v>90</v>
      </c>
      <c r="G153" s="32" t="s">
        <v>75</v>
      </c>
      <c r="H153" s="7">
        <v>3</v>
      </c>
      <c r="I153" s="7" t="s">
        <v>76</v>
      </c>
      <c r="J153" s="19">
        <v>1865294.0751400001</v>
      </c>
      <c r="K153" s="34">
        <v>1119176.445084</v>
      </c>
      <c r="L153" s="34">
        <v>279794.111271</v>
      </c>
      <c r="M153" s="10">
        <f t="shared" si="12"/>
        <v>-466323.51878500008</v>
      </c>
      <c r="N153" s="34">
        <v>1865294.0751400001</v>
      </c>
      <c r="O153" s="34">
        <v>1119176.445084</v>
      </c>
      <c r="P153" s="34">
        <v>279794.111271</v>
      </c>
      <c r="Q153" s="7">
        <v>2025</v>
      </c>
      <c r="R153" s="34">
        <v>111917.6445084</v>
      </c>
      <c r="S153" s="7">
        <v>3</v>
      </c>
      <c r="T153" s="7">
        <v>2025</v>
      </c>
      <c r="U153" s="34">
        <v>1398970.556355</v>
      </c>
      <c r="V153" s="34">
        <v>839382.333813</v>
      </c>
      <c r="W153" s="34">
        <v>209845.58345325</v>
      </c>
      <c r="X153" s="34"/>
      <c r="Y153" s="34"/>
      <c r="Z153" s="34"/>
    </row>
    <row r="154" spans="1:40" ht="315" hidden="1" x14ac:dyDescent="0.25">
      <c r="B154" s="12" t="s">
        <v>230</v>
      </c>
      <c r="C154" s="12" t="s">
        <v>391</v>
      </c>
      <c r="D154" s="7">
        <v>2025</v>
      </c>
      <c r="E154" s="12" t="s">
        <v>392</v>
      </c>
      <c r="F154" s="12" t="s">
        <v>90</v>
      </c>
      <c r="G154" s="32" t="s">
        <v>75</v>
      </c>
      <c r="H154" s="7">
        <v>3</v>
      </c>
      <c r="I154" s="7" t="s">
        <v>76</v>
      </c>
      <c r="J154" s="19">
        <v>114605.12974999999</v>
      </c>
      <c r="K154" s="34">
        <v>68763.077849999987</v>
      </c>
      <c r="L154" s="34">
        <v>17190.769462499997</v>
      </c>
      <c r="M154" s="10">
        <f t="shared" si="12"/>
        <v>-28651.282437500005</v>
      </c>
      <c r="N154" s="34">
        <v>114605.12974999999</v>
      </c>
      <c r="O154" s="34">
        <v>68763.077849999987</v>
      </c>
      <c r="P154" s="34">
        <v>17190.769462499997</v>
      </c>
      <c r="Q154" s="7">
        <v>2025</v>
      </c>
      <c r="R154" s="34">
        <v>6876.3077849999991</v>
      </c>
      <c r="S154" s="7">
        <v>3</v>
      </c>
      <c r="T154" s="7">
        <v>2025</v>
      </c>
      <c r="U154" s="34">
        <v>85953.847312500002</v>
      </c>
      <c r="V154" s="34">
        <v>51572.308387500001</v>
      </c>
      <c r="W154" s="34">
        <v>12893.077096875</v>
      </c>
      <c r="X154" s="34"/>
      <c r="Y154" s="34"/>
      <c r="Z154" s="34"/>
    </row>
    <row r="155" spans="1:40" ht="225" hidden="1" x14ac:dyDescent="0.25">
      <c r="B155" s="12" t="s">
        <v>230</v>
      </c>
      <c r="C155" s="12" t="s">
        <v>393</v>
      </c>
      <c r="D155" s="7">
        <v>2025</v>
      </c>
      <c r="E155" s="12" t="s">
        <v>394</v>
      </c>
      <c r="F155" s="12" t="s">
        <v>90</v>
      </c>
      <c r="G155" s="32" t="s">
        <v>76</v>
      </c>
      <c r="H155" s="7">
        <v>1</v>
      </c>
      <c r="I155" s="7" t="s">
        <v>76</v>
      </c>
      <c r="J155" s="19">
        <v>22424.876660000002</v>
      </c>
      <c r="K155" s="34">
        <v>13454.925996</v>
      </c>
      <c r="L155" s="34">
        <v>3363.731499</v>
      </c>
      <c r="M155" s="10">
        <f t="shared" si="12"/>
        <v>-5606.2191650000022</v>
      </c>
      <c r="N155" s="34">
        <v>22424.876660000002</v>
      </c>
      <c r="O155" s="34">
        <v>13454.925996</v>
      </c>
      <c r="P155" s="34">
        <v>3363.731499</v>
      </c>
      <c r="Q155" s="7">
        <v>2025</v>
      </c>
      <c r="R155" s="34">
        <v>1345.4925996000002</v>
      </c>
      <c r="S155" s="7">
        <v>1</v>
      </c>
      <c r="T155" s="7">
        <v>2025</v>
      </c>
      <c r="U155" s="34">
        <v>16818.657494999999</v>
      </c>
      <c r="V155" s="34">
        <v>10091.194496999999</v>
      </c>
      <c r="W155" s="34">
        <v>2522.7986242499996</v>
      </c>
      <c r="X155" s="34"/>
      <c r="Y155" s="34"/>
      <c r="Z155" s="34"/>
    </row>
    <row r="156" spans="1:40" s="30" customFormat="1" ht="225" x14ac:dyDescent="0.25">
      <c r="A156" s="7"/>
      <c r="B156" s="12" t="s">
        <v>230</v>
      </c>
      <c r="C156" s="12" t="s">
        <v>395</v>
      </c>
      <c r="D156" s="7">
        <v>2022</v>
      </c>
      <c r="E156" s="12" t="s">
        <v>396</v>
      </c>
      <c r="F156" s="12" t="s">
        <v>74</v>
      </c>
      <c r="G156" s="7" t="s">
        <v>75</v>
      </c>
      <c r="H156" s="7">
        <v>3</v>
      </c>
      <c r="I156" s="7" t="s">
        <v>76</v>
      </c>
      <c r="J156" s="21">
        <v>53129.62</v>
      </c>
      <c r="K156" s="21">
        <v>31877.77</v>
      </c>
      <c r="L156" s="21">
        <v>7969.44</v>
      </c>
      <c r="M156" s="53">
        <f t="shared" si="12"/>
        <v>-13282.410000000003</v>
      </c>
      <c r="N156" s="21">
        <v>53129.62</v>
      </c>
      <c r="O156" s="21">
        <v>31877.77</v>
      </c>
      <c r="P156" s="46">
        <v>7969.44</v>
      </c>
      <c r="Q156" s="7">
        <v>2022</v>
      </c>
      <c r="R156" s="25"/>
      <c r="S156" s="7">
        <v>2</v>
      </c>
      <c r="T156" s="7">
        <v>2022</v>
      </c>
      <c r="U156" s="21">
        <v>39847.214999999997</v>
      </c>
      <c r="V156" s="21">
        <v>31877.771999999997</v>
      </c>
      <c r="W156" s="21">
        <v>6375.5543999999991</v>
      </c>
      <c r="X156" s="21">
        <f>+V156</f>
        <v>31877.771999999997</v>
      </c>
      <c r="Y156" s="21"/>
      <c r="Z156" s="44">
        <f>+X156</f>
        <v>31877.771999999997</v>
      </c>
      <c r="AA156" s="7"/>
      <c r="AB156" s="7"/>
      <c r="AC156" s="7"/>
      <c r="AD156" s="7"/>
      <c r="AE156" s="7"/>
      <c r="AF156" s="7"/>
      <c r="AG156" s="7"/>
      <c r="AH156" s="7"/>
      <c r="AI156" s="7"/>
      <c r="AJ156" s="7"/>
      <c r="AK156" s="7"/>
      <c r="AL156" s="7"/>
      <c r="AM156" s="7"/>
      <c r="AN156" s="7"/>
    </row>
    <row r="157" spans="1:40" ht="315" x14ac:dyDescent="0.25">
      <c r="B157" s="12" t="s">
        <v>230</v>
      </c>
      <c r="C157" s="12" t="s">
        <v>397</v>
      </c>
      <c r="D157" s="7">
        <v>2024</v>
      </c>
      <c r="E157" s="12" t="s">
        <v>398</v>
      </c>
      <c r="F157" s="12" t="s">
        <v>90</v>
      </c>
      <c r="G157" s="7" t="s">
        <v>76</v>
      </c>
      <c r="H157" s="7">
        <v>1</v>
      </c>
      <c r="I157" s="7" t="s">
        <v>76</v>
      </c>
      <c r="J157" s="35">
        <v>340.83</v>
      </c>
      <c r="K157" s="21">
        <v>204.5</v>
      </c>
      <c r="L157" s="21">
        <v>51.12</v>
      </c>
      <c r="M157" s="53">
        <f t="shared" si="12"/>
        <v>-85.20999999999998</v>
      </c>
      <c r="N157" s="21">
        <v>340.83</v>
      </c>
      <c r="O157" s="21">
        <v>204.5</v>
      </c>
      <c r="P157" s="46">
        <v>51.12</v>
      </c>
      <c r="Q157" s="7">
        <v>2024</v>
      </c>
      <c r="R157" s="25">
        <v>20.45</v>
      </c>
      <c r="S157" s="7">
        <v>1</v>
      </c>
      <c r="T157" s="7">
        <v>2024</v>
      </c>
      <c r="U157" s="35">
        <v>255.62</v>
      </c>
      <c r="V157" s="21">
        <v>153.37</v>
      </c>
      <c r="W157" s="21">
        <v>38.35</v>
      </c>
      <c r="X157" s="35">
        <f>+R157</f>
        <v>20.45</v>
      </c>
      <c r="Y157" s="35"/>
      <c r="Z157" s="44">
        <f>+X157</f>
        <v>20.45</v>
      </c>
    </row>
    <row r="158" spans="1:40" ht="270" x14ac:dyDescent="0.25">
      <c r="B158" s="12" t="s">
        <v>230</v>
      </c>
      <c r="C158" s="12" t="s">
        <v>399</v>
      </c>
      <c r="D158" s="7">
        <v>2024</v>
      </c>
      <c r="E158" s="12" t="s">
        <v>400</v>
      </c>
      <c r="F158" s="12" t="s">
        <v>90</v>
      </c>
      <c r="G158" s="7" t="s">
        <v>75</v>
      </c>
      <c r="H158" s="7">
        <v>2</v>
      </c>
      <c r="I158" s="7" t="s">
        <v>76</v>
      </c>
      <c r="J158" s="35">
        <v>11664.72</v>
      </c>
      <c r="K158" s="21">
        <v>6998.83</v>
      </c>
      <c r="L158" s="21">
        <v>1749.71</v>
      </c>
      <c r="M158" s="53">
        <f t="shared" si="12"/>
        <v>-2916.1799999999985</v>
      </c>
      <c r="N158" s="21">
        <v>11664.72</v>
      </c>
      <c r="O158" s="21">
        <v>6998.83</v>
      </c>
      <c r="P158" s="46">
        <v>1749.71</v>
      </c>
      <c r="Q158" s="7">
        <v>2024</v>
      </c>
      <c r="R158" s="25">
        <v>699.88</v>
      </c>
      <c r="S158" s="7">
        <v>2</v>
      </c>
      <c r="T158" s="7">
        <v>2024</v>
      </c>
      <c r="U158" s="35">
        <v>8748.5399999999991</v>
      </c>
      <c r="V158" s="21">
        <v>5249.12</v>
      </c>
      <c r="W158" s="21">
        <v>1312.28</v>
      </c>
      <c r="X158" s="35">
        <f>+R158</f>
        <v>699.88</v>
      </c>
      <c r="Y158" s="35"/>
      <c r="Z158" s="44">
        <f>+X158</f>
        <v>699.88</v>
      </c>
    </row>
    <row r="159" spans="1:40" ht="210" x14ac:dyDescent="0.25">
      <c r="B159" s="12" t="s">
        <v>230</v>
      </c>
      <c r="C159" s="12" t="s">
        <v>401</v>
      </c>
      <c r="D159" s="7">
        <v>2024</v>
      </c>
      <c r="E159" s="12" t="s">
        <v>402</v>
      </c>
      <c r="F159" s="12" t="s">
        <v>90</v>
      </c>
      <c r="G159" s="7" t="s">
        <v>76</v>
      </c>
      <c r="H159" s="7">
        <v>1</v>
      </c>
      <c r="I159" s="7" t="s">
        <v>76</v>
      </c>
      <c r="J159" s="35">
        <v>62287.01</v>
      </c>
      <c r="K159" s="21">
        <v>37372.199999999997</v>
      </c>
      <c r="L159" s="21">
        <v>9343.0499999999993</v>
      </c>
      <c r="M159" s="53">
        <f t="shared" si="12"/>
        <v>-15571.760000000002</v>
      </c>
      <c r="N159" s="21">
        <v>62287.01</v>
      </c>
      <c r="O159" s="21">
        <v>37372.199999999997</v>
      </c>
      <c r="P159" s="46">
        <v>9343.0499999999993</v>
      </c>
      <c r="Q159" s="7">
        <v>2024</v>
      </c>
      <c r="R159" s="25">
        <v>3737.22</v>
      </c>
      <c r="S159" s="7">
        <v>1</v>
      </c>
      <c r="T159" s="7">
        <v>2024</v>
      </c>
      <c r="U159" s="35">
        <v>46715.26</v>
      </c>
      <c r="V159" s="21">
        <v>28029.15</v>
      </c>
      <c r="W159" s="21">
        <v>7007.29</v>
      </c>
      <c r="X159" s="35">
        <f>+R159</f>
        <v>3737.22</v>
      </c>
      <c r="Y159" s="35"/>
      <c r="Z159" s="44">
        <f>+X159</f>
        <v>3737.22</v>
      </c>
    </row>
    <row r="160" spans="1:40" ht="330" x14ac:dyDescent="0.25">
      <c r="B160" s="12" t="s">
        <v>230</v>
      </c>
      <c r="C160" s="12" t="s">
        <v>403</v>
      </c>
      <c r="D160" s="7">
        <v>2024</v>
      </c>
      <c r="E160" s="12" t="s">
        <v>404</v>
      </c>
      <c r="F160" s="12" t="s">
        <v>90</v>
      </c>
      <c r="G160" s="7" t="s">
        <v>76</v>
      </c>
      <c r="H160" s="7">
        <v>1</v>
      </c>
      <c r="I160" s="7" t="s">
        <v>76</v>
      </c>
      <c r="J160" s="35">
        <v>76053.600000000006</v>
      </c>
      <c r="K160" s="21">
        <v>45632.160000000003</v>
      </c>
      <c r="L160" s="21">
        <v>11408.04</v>
      </c>
      <c r="M160" s="53">
        <f t="shared" si="12"/>
        <v>-19013.400000000001</v>
      </c>
      <c r="N160" s="21">
        <v>76053.600000000006</v>
      </c>
      <c r="O160" s="21">
        <v>45632.160000000003</v>
      </c>
      <c r="P160" s="46">
        <v>11408.04</v>
      </c>
      <c r="Q160" s="7">
        <v>2024</v>
      </c>
      <c r="R160" s="25">
        <v>4563.21</v>
      </c>
      <c r="S160" s="7">
        <v>1</v>
      </c>
      <c r="T160" s="7">
        <v>2024</v>
      </c>
      <c r="U160" s="35">
        <v>57040.200000000004</v>
      </c>
      <c r="V160" s="21">
        <v>34224.120000000003</v>
      </c>
      <c r="W160" s="21">
        <v>8556.0300000000007</v>
      </c>
      <c r="X160" s="35">
        <f>+R160</f>
        <v>4563.21</v>
      </c>
      <c r="Y160" s="35"/>
      <c r="Z160" s="44">
        <f>+X160</f>
        <v>4563.21</v>
      </c>
    </row>
    <row r="161" spans="2:39" ht="150" hidden="1" x14ac:dyDescent="0.25">
      <c r="B161" s="12" t="s">
        <v>230</v>
      </c>
      <c r="C161" s="12" t="s">
        <v>405</v>
      </c>
      <c r="D161" s="7">
        <v>2025</v>
      </c>
      <c r="E161" s="12" t="s">
        <v>406</v>
      </c>
      <c r="F161" s="12" t="s">
        <v>90</v>
      </c>
      <c r="G161" s="7" t="s">
        <v>76</v>
      </c>
      <c r="H161" s="7">
        <v>1</v>
      </c>
      <c r="I161" s="7" t="s">
        <v>76</v>
      </c>
      <c r="J161" s="19">
        <v>22410</v>
      </c>
      <c r="K161" s="7">
        <v>13446</v>
      </c>
      <c r="L161" s="7">
        <v>3361.5</v>
      </c>
      <c r="M161" s="10">
        <f t="shared" si="12"/>
        <v>-5602.5</v>
      </c>
      <c r="N161" s="7">
        <v>22410</v>
      </c>
      <c r="O161" s="7">
        <v>13446</v>
      </c>
      <c r="P161" s="7">
        <v>3361.5</v>
      </c>
      <c r="Q161" s="7">
        <v>2025</v>
      </c>
      <c r="R161" s="7">
        <v>1344.6000000000001</v>
      </c>
      <c r="S161" s="7">
        <v>1</v>
      </c>
      <c r="T161" s="7">
        <v>2025</v>
      </c>
      <c r="U161" s="7">
        <v>16807.5</v>
      </c>
      <c r="V161" s="7">
        <v>10084.5</v>
      </c>
      <c r="W161" s="7">
        <v>2521.13</v>
      </c>
      <c r="X161" s="7"/>
      <c r="Y161" s="7"/>
      <c r="Z161" s="7"/>
    </row>
    <row r="162" spans="2:39" ht="150" hidden="1" x14ac:dyDescent="0.25">
      <c r="B162" s="12" t="s">
        <v>230</v>
      </c>
      <c r="C162" s="12" t="s">
        <v>407</v>
      </c>
      <c r="D162" s="7">
        <v>2025</v>
      </c>
      <c r="E162" s="12" t="s">
        <v>408</v>
      </c>
      <c r="F162" s="12" t="s">
        <v>90</v>
      </c>
      <c r="G162" s="7" t="s">
        <v>75</v>
      </c>
      <c r="H162" s="7">
        <v>2</v>
      </c>
      <c r="I162" s="7" t="s">
        <v>76</v>
      </c>
      <c r="J162" s="19">
        <v>10106.359999999999</v>
      </c>
      <c r="K162" s="7">
        <v>8085.09</v>
      </c>
      <c r="L162" s="7">
        <v>2021.27</v>
      </c>
      <c r="M162" s="10">
        <f t="shared" si="12"/>
        <v>0</v>
      </c>
      <c r="N162" s="7">
        <v>10106.359999999999</v>
      </c>
      <c r="O162" s="7">
        <v>8085.09</v>
      </c>
      <c r="P162" s="7">
        <v>2021.27</v>
      </c>
      <c r="Q162" s="7">
        <v>2025</v>
      </c>
      <c r="R162" s="7">
        <v>808.51</v>
      </c>
      <c r="S162" s="7">
        <v>2</v>
      </c>
      <c r="T162" s="7">
        <v>2025</v>
      </c>
      <c r="U162" s="7">
        <v>7579.7699999999986</v>
      </c>
      <c r="V162" s="7">
        <v>6063.81</v>
      </c>
      <c r="W162" s="7">
        <v>1515.95</v>
      </c>
      <c r="X162" s="7"/>
      <c r="Y162" s="7"/>
      <c r="Z162" s="7"/>
    </row>
    <row r="163" spans="2:39" ht="300" hidden="1" x14ac:dyDescent="0.25">
      <c r="B163" s="12" t="s">
        <v>230</v>
      </c>
      <c r="C163" s="12" t="s">
        <v>409</v>
      </c>
      <c r="D163" s="7">
        <v>2025</v>
      </c>
      <c r="E163" s="12" t="s">
        <v>410</v>
      </c>
      <c r="F163" s="12" t="s">
        <v>90</v>
      </c>
      <c r="G163" s="7" t="s">
        <v>75</v>
      </c>
      <c r="H163" s="7">
        <v>3</v>
      </c>
      <c r="I163" s="7" t="s">
        <v>76</v>
      </c>
      <c r="J163" s="19">
        <v>5807.81</v>
      </c>
      <c r="K163" s="7">
        <v>3484.68</v>
      </c>
      <c r="L163" s="7">
        <v>871.17</v>
      </c>
      <c r="M163" s="10">
        <f t="shared" si="12"/>
        <v>-1451.9600000000009</v>
      </c>
      <c r="N163" s="7">
        <v>5807.81</v>
      </c>
      <c r="O163" s="7">
        <v>3484.68</v>
      </c>
      <c r="P163" s="7">
        <v>871.17</v>
      </c>
      <c r="Q163" s="7">
        <v>2025</v>
      </c>
      <c r="R163" s="7">
        <v>348.47</v>
      </c>
      <c r="S163" s="7">
        <v>3</v>
      </c>
      <c r="T163" s="7">
        <v>2025</v>
      </c>
      <c r="U163" s="7">
        <v>4355.8599999999997</v>
      </c>
      <c r="V163" s="7">
        <v>2613.5100000000002</v>
      </c>
      <c r="W163" s="7">
        <v>653.38</v>
      </c>
      <c r="X163" s="7"/>
      <c r="Y163" s="7"/>
      <c r="Z163" s="7"/>
    </row>
    <row r="164" spans="2:39" ht="165" hidden="1" x14ac:dyDescent="0.25">
      <c r="B164" s="12" t="s">
        <v>230</v>
      </c>
      <c r="C164" s="12" t="s">
        <v>411</v>
      </c>
      <c r="D164" s="7">
        <v>2025</v>
      </c>
      <c r="E164" s="12" t="s">
        <v>412</v>
      </c>
      <c r="F164" s="12" t="s">
        <v>90</v>
      </c>
      <c r="G164" s="7" t="s">
        <v>76</v>
      </c>
      <c r="H164" s="7">
        <v>1</v>
      </c>
      <c r="I164" s="7" t="s">
        <v>76</v>
      </c>
      <c r="J164" s="19">
        <v>18045.87</v>
      </c>
      <c r="K164" s="7">
        <v>10827.52</v>
      </c>
      <c r="L164" s="7">
        <v>2706.88</v>
      </c>
      <c r="M164" s="10">
        <f t="shared" si="12"/>
        <v>-4511.4699999999975</v>
      </c>
      <c r="N164" s="7">
        <v>18045.87</v>
      </c>
      <c r="O164" s="7">
        <v>10827.52</v>
      </c>
      <c r="P164" s="7">
        <v>2706.88</v>
      </c>
      <c r="Q164" s="7">
        <v>2025</v>
      </c>
      <c r="R164" s="7">
        <v>1082.75</v>
      </c>
      <c r="S164" s="7">
        <v>1</v>
      </c>
      <c r="T164" s="7">
        <v>2025</v>
      </c>
      <c r="U164" s="7">
        <v>13534.4</v>
      </c>
      <c r="V164" s="7">
        <v>8120.64</v>
      </c>
      <c r="W164" s="7">
        <v>2030.16</v>
      </c>
      <c r="X164" s="7"/>
      <c r="Y164" s="7"/>
      <c r="Z164" s="7"/>
    </row>
    <row r="165" spans="2:39" ht="135" hidden="1" x14ac:dyDescent="0.25">
      <c r="B165" s="12" t="s">
        <v>230</v>
      </c>
      <c r="C165" s="12" t="s">
        <v>413</v>
      </c>
      <c r="D165" s="7">
        <v>2025</v>
      </c>
      <c r="E165" s="12" t="s">
        <v>414</v>
      </c>
      <c r="F165" s="12" t="s">
        <v>90</v>
      </c>
      <c r="G165" s="7" t="s">
        <v>76</v>
      </c>
      <c r="H165" s="7">
        <v>1</v>
      </c>
      <c r="I165" s="7" t="s">
        <v>76</v>
      </c>
      <c r="J165" s="19">
        <v>26541.539999999997</v>
      </c>
      <c r="K165" s="7">
        <v>15924.92</v>
      </c>
      <c r="L165" s="7">
        <v>3981.23</v>
      </c>
      <c r="M165" s="10">
        <f t="shared" si="12"/>
        <v>-6635.3899999999958</v>
      </c>
      <c r="N165" s="7">
        <v>26541.539999999997</v>
      </c>
      <c r="O165" s="7">
        <v>15924.92</v>
      </c>
      <c r="P165" s="7">
        <v>3981.23</v>
      </c>
      <c r="Q165" s="7">
        <v>2025</v>
      </c>
      <c r="R165" s="7">
        <v>1592.49</v>
      </c>
      <c r="S165" s="7">
        <v>1</v>
      </c>
      <c r="T165" s="7">
        <v>2025</v>
      </c>
      <c r="U165" s="7">
        <v>19906.16</v>
      </c>
      <c r="V165" s="7">
        <v>11943.69</v>
      </c>
      <c r="W165" s="7">
        <v>2985.92</v>
      </c>
      <c r="X165" s="7"/>
      <c r="Y165" s="7"/>
      <c r="Z165" s="7"/>
    </row>
    <row r="166" spans="2:39" ht="255" hidden="1" x14ac:dyDescent="0.25">
      <c r="B166" s="12" t="s">
        <v>230</v>
      </c>
      <c r="C166" s="12" t="s">
        <v>415</v>
      </c>
      <c r="D166" s="7">
        <v>2025</v>
      </c>
      <c r="E166" s="12" t="s">
        <v>416</v>
      </c>
      <c r="F166" s="12" t="s">
        <v>90</v>
      </c>
      <c r="G166" s="7" t="s">
        <v>76</v>
      </c>
      <c r="H166" s="7">
        <v>1</v>
      </c>
      <c r="I166" s="7" t="s">
        <v>76</v>
      </c>
      <c r="J166" s="19">
        <v>1422</v>
      </c>
      <c r="K166" s="7">
        <v>853.19999999999993</v>
      </c>
      <c r="L166" s="7">
        <v>213.29999999999998</v>
      </c>
      <c r="M166" s="10">
        <f t="shared" si="12"/>
        <v>-355.5</v>
      </c>
      <c r="N166" s="7">
        <v>1422</v>
      </c>
      <c r="O166" s="7">
        <v>853.19999999999993</v>
      </c>
      <c r="P166" s="7">
        <v>213.3</v>
      </c>
      <c r="Q166" s="7">
        <v>2025</v>
      </c>
      <c r="R166" s="7">
        <v>85.32</v>
      </c>
      <c r="S166" s="7">
        <v>1</v>
      </c>
      <c r="T166" s="7">
        <v>2025</v>
      </c>
      <c r="U166" s="7">
        <v>1066.5</v>
      </c>
      <c r="V166" s="7">
        <v>639.9</v>
      </c>
      <c r="W166" s="7">
        <v>159.97</v>
      </c>
      <c r="X166" s="7"/>
      <c r="Y166" s="7"/>
      <c r="Z166" s="7"/>
    </row>
    <row r="167" spans="2:39" ht="180" hidden="1" x14ac:dyDescent="0.25">
      <c r="B167" s="12" t="s">
        <v>230</v>
      </c>
      <c r="C167" s="12" t="s">
        <v>417</v>
      </c>
      <c r="D167" s="7">
        <v>2025</v>
      </c>
      <c r="E167" s="12" t="s">
        <v>418</v>
      </c>
      <c r="F167" s="12" t="s">
        <v>90</v>
      </c>
      <c r="G167" s="7" t="s">
        <v>76</v>
      </c>
      <c r="H167" s="7">
        <v>1</v>
      </c>
      <c r="I167" s="7" t="s">
        <v>76</v>
      </c>
      <c r="J167" s="19">
        <v>21600</v>
      </c>
      <c r="K167" s="7">
        <v>17280</v>
      </c>
      <c r="L167" s="7">
        <v>4320</v>
      </c>
      <c r="M167" s="10">
        <f t="shared" si="12"/>
        <v>0</v>
      </c>
      <c r="N167" s="7">
        <v>21600</v>
      </c>
      <c r="O167" s="7">
        <v>17280</v>
      </c>
      <c r="P167" s="7">
        <v>4320</v>
      </c>
      <c r="Q167" s="7">
        <v>2025</v>
      </c>
      <c r="R167" s="7">
        <v>1728</v>
      </c>
      <c r="S167" s="7">
        <v>2</v>
      </c>
      <c r="T167" s="7">
        <v>2026</v>
      </c>
      <c r="U167" s="7">
        <v>16200</v>
      </c>
      <c r="V167" s="7">
        <v>12960</v>
      </c>
      <c r="W167" s="7">
        <v>3240</v>
      </c>
      <c r="X167" s="7"/>
      <c r="Y167" s="7"/>
      <c r="Z167" s="7"/>
    </row>
    <row r="168" spans="2:39" ht="105" hidden="1" x14ac:dyDescent="0.25">
      <c r="B168" s="12" t="s">
        <v>230</v>
      </c>
      <c r="C168" s="12" t="s">
        <v>419</v>
      </c>
      <c r="D168" s="7">
        <v>2025</v>
      </c>
      <c r="E168" s="12" t="s">
        <v>420</v>
      </c>
      <c r="F168" s="12" t="s">
        <v>90</v>
      </c>
      <c r="G168" s="7" t="s">
        <v>76</v>
      </c>
      <c r="H168" s="7">
        <v>3</v>
      </c>
      <c r="I168" s="7" t="s">
        <v>75</v>
      </c>
      <c r="J168" s="19">
        <v>36654.879999999997</v>
      </c>
      <c r="K168" s="7">
        <v>29323.9</v>
      </c>
      <c r="L168" s="7">
        <v>7330.97</v>
      </c>
      <c r="M168" s="10">
        <f t="shared" si="12"/>
        <v>-9.9999999947613105E-3</v>
      </c>
      <c r="N168" s="7">
        <v>36654.879999999997</v>
      </c>
      <c r="O168" s="7">
        <v>29323.9</v>
      </c>
      <c r="P168" s="7">
        <v>7330.97</v>
      </c>
      <c r="Q168" s="7">
        <v>2025</v>
      </c>
      <c r="R168" s="7">
        <v>2932.39</v>
      </c>
      <c r="S168" s="7">
        <v>2</v>
      </c>
      <c r="T168" s="7">
        <v>2026</v>
      </c>
      <c r="U168" s="7">
        <v>27491.159999999996</v>
      </c>
      <c r="V168" s="7">
        <v>21992.93</v>
      </c>
      <c r="W168" s="7">
        <v>5498.23</v>
      </c>
      <c r="X168" s="7"/>
      <c r="Y168" s="7"/>
      <c r="Z168" s="7"/>
    </row>
    <row r="169" spans="2:39" s="21" customFormat="1" ht="300" hidden="1" x14ac:dyDescent="0.25">
      <c r="B169" s="62" t="s">
        <v>230</v>
      </c>
      <c r="C169" s="62" t="s">
        <v>421</v>
      </c>
      <c r="D169" s="21">
        <v>2022</v>
      </c>
      <c r="E169" s="62" t="s">
        <v>422</v>
      </c>
      <c r="F169" s="62" t="s">
        <v>74</v>
      </c>
      <c r="G169" s="21" t="s">
        <v>75</v>
      </c>
      <c r="H169" s="21">
        <v>3</v>
      </c>
      <c r="I169" s="21" t="s">
        <v>76</v>
      </c>
      <c r="J169" s="21">
        <v>71199.875</v>
      </c>
      <c r="K169" s="21">
        <v>42719.924999999996</v>
      </c>
      <c r="L169" s="21">
        <v>10679.981249999999</v>
      </c>
      <c r="M169" s="53">
        <f t="shared" si="12"/>
        <v>-17799.968750000007</v>
      </c>
      <c r="N169" s="21">
        <v>71199.875</v>
      </c>
      <c r="O169" s="21">
        <v>42719.924999999996</v>
      </c>
      <c r="P169" s="46">
        <v>10679.981249999999</v>
      </c>
      <c r="Q169" s="21">
        <v>2022</v>
      </c>
      <c r="R169" s="25"/>
      <c r="S169" s="21">
        <v>3</v>
      </c>
      <c r="T169" s="21">
        <v>2022</v>
      </c>
      <c r="U169" s="21">
        <v>32039.943750000002</v>
      </c>
      <c r="V169" s="21">
        <v>19223.966250000001</v>
      </c>
      <c r="W169" s="21">
        <v>4805.9915625000003</v>
      </c>
      <c r="X169" s="21">
        <f>+O169</f>
        <v>42719.924999999996</v>
      </c>
      <c r="Y169" s="21" t="s">
        <v>545</v>
      </c>
      <c r="Z169" s="44"/>
    </row>
    <row r="170" spans="2:39" ht="285" hidden="1" x14ac:dyDescent="0.25">
      <c r="B170" s="12" t="s">
        <v>230</v>
      </c>
      <c r="C170" s="12" t="s">
        <v>423</v>
      </c>
      <c r="D170" s="7">
        <v>2021</v>
      </c>
      <c r="E170" s="12" t="s">
        <v>424</v>
      </c>
      <c r="F170" s="12" t="s">
        <v>74</v>
      </c>
      <c r="G170" s="7" t="s">
        <v>75</v>
      </c>
      <c r="H170" s="7">
        <v>3</v>
      </c>
      <c r="I170" s="7" t="s">
        <v>76</v>
      </c>
      <c r="J170" s="21">
        <v>462392.81761000003</v>
      </c>
      <c r="K170" s="21">
        <v>277435.690566</v>
      </c>
      <c r="L170" s="21">
        <v>69358.922641500001</v>
      </c>
      <c r="M170" s="53">
        <f t="shared" si="12"/>
        <v>-115598.20440250001</v>
      </c>
      <c r="N170" s="21">
        <v>462392.81761000003</v>
      </c>
      <c r="O170" s="21">
        <v>277435.690566</v>
      </c>
      <c r="P170" s="46">
        <v>69358.922641500001</v>
      </c>
      <c r="Q170" s="7">
        <v>2022</v>
      </c>
      <c r="R170" s="25"/>
      <c r="S170" s="7">
        <v>3</v>
      </c>
      <c r="T170" s="7">
        <v>2021</v>
      </c>
      <c r="U170" s="21">
        <v>31350.233033957997</v>
      </c>
      <c r="V170" s="21">
        <v>18810.139820374796</v>
      </c>
      <c r="W170" s="21">
        <v>4702.534955093699</v>
      </c>
      <c r="X170" s="21">
        <f>+O170</f>
        <v>277435.690566</v>
      </c>
      <c r="Y170" s="21" t="s">
        <v>546</v>
      </c>
      <c r="Z170" s="44"/>
    </row>
    <row r="171" spans="2:39" s="21" customFormat="1" ht="165" hidden="1" x14ac:dyDescent="0.25">
      <c r="B171" s="62" t="s">
        <v>230</v>
      </c>
      <c r="C171" s="62" t="s">
        <v>425</v>
      </c>
      <c r="D171" s="21">
        <v>2022</v>
      </c>
      <c r="E171" s="62" t="s">
        <v>426</v>
      </c>
      <c r="F171" s="62" t="s">
        <v>74</v>
      </c>
      <c r="G171" s="21" t="s">
        <v>75</v>
      </c>
      <c r="H171" s="21">
        <v>3</v>
      </c>
      <c r="I171" s="21" t="s">
        <v>76</v>
      </c>
      <c r="J171" s="21">
        <v>344520.31773999997</v>
      </c>
      <c r="K171" s="21">
        <v>206712.19064399999</v>
      </c>
      <c r="L171" s="21">
        <v>51678.047660999997</v>
      </c>
      <c r="M171" s="53">
        <f t="shared" si="12"/>
        <v>-86130.079434999992</v>
      </c>
      <c r="N171" s="21">
        <v>344520.31773999997</v>
      </c>
      <c r="O171" s="21">
        <v>206712.19064399999</v>
      </c>
      <c r="P171" s="46">
        <v>51678.047660999997</v>
      </c>
      <c r="Q171" s="21">
        <v>2022</v>
      </c>
      <c r="R171" s="25"/>
      <c r="S171" s="21">
        <v>3</v>
      </c>
      <c r="T171" s="21">
        <v>2022</v>
      </c>
      <c r="U171" s="21">
        <v>47543.803848119991</v>
      </c>
      <c r="V171" s="21">
        <v>28526.282308871992</v>
      </c>
      <c r="W171" s="21">
        <v>7131.5705772179981</v>
      </c>
      <c r="X171" s="21">
        <f>+O171</f>
        <v>206712.19064399999</v>
      </c>
      <c r="Y171" s="21" t="s">
        <v>545</v>
      </c>
      <c r="Z171" s="48"/>
    </row>
    <row r="172" spans="2:39" ht="120" x14ac:dyDescent="0.25">
      <c r="B172" s="12" t="s">
        <v>318</v>
      </c>
      <c r="C172" s="12" t="s">
        <v>427</v>
      </c>
      <c r="D172" s="7">
        <v>2020</v>
      </c>
      <c r="E172" s="12" t="s">
        <v>428</v>
      </c>
      <c r="F172" s="12" t="s">
        <v>74</v>
      </c>
      <c r="G172" s="7" t="s">
        <v>75</v>
      </c>
      <c r="H172" s="7">
        <v>5</v>
      </c>
      <c r="I172" s="7" t="s">
        <v>76</v>
      </c>
      <c r="J172" s="25">
        <v>51683.839999999997</v>
      </c>
      <c r="K172" s="21">
        <v>41348.67</v>
      </c>
      <c r="L172" s="21">
        <v>10228.61</v>
      </c>
      <c r="M172" s="53">
        <f t="shared" si="12"/>
        <v>-106.55999999999767</v>
      </c>
      <c r="Q172" s="7">
        <v>2021</v>
      </c>
      <c r="R172" s="25">
        <v>41348.67</v>
      </c>
      <c r="S172" s="7">
        <v>4</v>
      </c>
      <c r="T172" s="7">
        <v>2020</v>
      </c>
      <c r="X172" s="25">
        <f>+R172</f>
        <v>41348.67</v>
      </c>
      <c r="Y172" s="25"/>
      <c r="Z172" s="47">
        <f>+X172</f>
        <v>41348.67</v>
      </c>
      <c r="AA172" s="22">
        <v>7562.6584171034929</v>
      </c>
      <c r="AB172" s="22">
        <v>7152.6255793472737</v>
      </c>
      <c r="AC172" s="22"/>
      <c r="AD172" s="22"/>
      <c r="AE172" s="22">
        <v>7509.6333674573898</v>
      </c>
      <c r="AF172" s="22">
        <v>3018.5324447623648</v>
      </c>
      <c r="AG172" s="22">
        <v>6908.2430495547778</v>
      </c>
      <c r="AH172" s="22">
        <v>19532.147141774683</v>
      </c>
      <c r="AI172" s="22"/>
      <c r="AJ172" s="22"/>
      <c r="AK172" s="22"/>
    </row>
    <row r="173" spans="2:39" ht="240" hidden="1" x14ac:dyDescent="0.25">
      <c r="B173" s="12" t="s">
        <v>230</v>
      </c>
      <c r="C173" s="12" t="s">
        <v>429</v>
      </c>
      <c r="D173" s="7">
        <v>2021</v>
      </c>
      <c r="E173" s="12" t="s">
        <v>430</v>
      </c>
      <c r="F173" s="12" t="s">
        <v>74</v>
      </c>
      <c r="G173" s="7" t="s">
        <v>75</v>
      </c>
      <c r="H173" s="7">
        <v>3</v>
      </c>
      <c r="I173" s="7" t="s">
        <v>76</v>
      </c>
      <c r="J173" s="61">
        <v>2789845.7188599999</v>
      </c>
      <c r="K173" s="21">
        <v>1673907.4313159999</v>
      </c>
      <c r="L173" s="21">
        <v>418476.85782899999</v>
      </c>
      <c r="M173" s="53">
        <f t="shared" si="12"/>
        <v>-697461.42971500009</v>
      </c>
      <c r="N173" s="21">
        <v>2789845.7188599999</v>
      </c>
      <c r="O173" s="25">
        <v>1673907.4313159999</v>
      </c>
      <c r="P173" s="46">
        <v>418476.85782899999</v>
      </c>
      <c r="Q173" s="7">
        <v>2021</v>
      </c>
      <c r="R173" s="25"/>
      <c r="S173" s="7">
        <v>3</v>
      </c>
      <c r="T173" s="7">
        <v>2021</v>
      </c>
      <c r="U173" s="21">
        <v>167390.7431316</v>
      </c>
      <c r="V173" s="21">
        <v>100434.44587896</v>
      </c>
      <c r="W173" s="21">
        <v>25108.611469740001</v>
      </c>
      <c r="X173" s="25">
        <f>+O173</f>
        <v>1673907.4313159999</v>
      </c>
      <c r="Y173" s="25" t="s">
        <v>546</v>
      </c>
      <c r="Z173" s="44"/>
    </row>
    <row r="174" spans="2:39" ht="255" x14ac:dyDescent="0.25">
      <c r="B174" s="12" t="s">
        <v>230</v>
      </c>
      <c r="C174" s="12" t="s">
        <v>431</v>
      </c>
      <c r="D174" s="7">
        <v>2021</v>
      </c>
      <c r="E174" s="12" t="s">
        <v>432</v>
      </c>
      <c r="F174" s="12" t="s">
        <v>74</v>
      </c>
      <c r="G174" s="7" t="s">
        <v>75</v>
      </c>
      <c r="H174" s="7">
        <v>3</v>
      </c>
      <c r="I174" s="7" t="s">
        <v>76</v>
      </c>
      <c r="J174" s="25">
        <v>124450.95550000001</v>
      </c>
      <c r="K174" s="21">
        <v>74670.573300000004</v>
      </c>
      <c r="L174" s="21">
        <v>18667.643325000001</v>
      </c>
      <c r="M174" s="53">
        <f t="shared" si="12"/>
        <v>-31112.73887500001</v>
      </c>
      <c r="N174" s="21">
        <v>124450.95550000001</v>
      </c>
      <c r="O174" s="21">
        <v>74670.573300000004</v>
      </c>
      <c r="P174" s="46">
        <v>18667.643325000001</v>
      </c>
      <c r="Q174" s="7">
        <v>2021</v>
      </c>
      <c r="R174" s="25"/>
      <c r="S174" s="7">
        <v>3</v>
      </c>
      <c r="T174" s="7">
        <v>2021</v>
      </c>
      <c r="U174" s="21">
        <v>7467.0573300000005</v>
      </c>
      <c r="V174" s="21">
        <v>4480.2343980000005</v>
      </c>
      <c r="W174" s="21">
        <v>1120.0585995000001</v>
      </c>
      <c r="X174" s="21">
        <f>+O174</f>
        <v>74670.573300000004</v>
      </c>
      <c r="Z174" s="44">
        <f>+X174</f>
        <v>74670.573300000004</v>
      </c>
    </row>
    <row r="175" spans="2:39" ht="195" hidden="1" x14ac:dyDescent="0.25">
      <c r="B175" s="12" t="s">
        <v>230</v>
      </c>
      <c r="C175" s="12" t="s">
        <v>433</v>
      </c>
      <c r="D175" s="7">
        <v>2020</v>
      </c>
      <c r="E175" s="12" t="s">
        <v>434</v>
      </c>
      <c r="F175" s="12" t="s">
        <v>74</v>
      </c>
      <c r="G175" s="7" t="s">
        <v>75</v>
      </c>
      <c r="H175" s="7">
        <v>5</v>
      </c>
      <c r="I175" s="7" t="s">
        <v>76</v>
      </c>
      <c r="J175" s="25">
        <v>117435.72825</v>
      </c>
      <c r="K175" s="21">
        <v>70461.436950000003</v>
      </c>
      <c r="L175" s="21">
        <v>17615.359237500001</v>
      </c>
      <c r="M175" s="53">
        <f t="shared" si="12"/>
        <v>-29358.932062499996</v>
      </c>
      <c r="N175" s="21">
        <v>117435.72825</v>
      </c>
      <c r="O175" s="21">
        <v>70461.436950000003</v>
      </c>
      <c r="P175" s="46">
        <v>17615.359237500001</v>
      </c>
      <c r="Q175" s="7">
        <v>2020</v>
      </c>
      <c r="R175" s="25"/>
      <c r="S175" s="7">
        <v>5</v>
      </c>
      <c r="T175" s="7">
        <v>2020</v>
      </c>
      <c r="U175" s="21">
        <v>9336.1403958750016</v>
      </c>
      <c r="V175" s="21">
        <v>5601.6842375250008</v>
      </c>
      <c r="W175" s="21">
        <v>1400.4210593812502</v>
      </c>
      <c r="X175" s="21">
        <f>+O175/S175*4</f>
        <v>56369.149560000005</v>
      </c>
      <c r="Y175" s="21" t="s">
        <v>546</v>
      </c>
      <c r="Z175" s="44"/>
    </row>
    <row r="176" spans="2:39" ht="180" hidden="1" x14ac:dyDescent="0.25">
      <c r="B176" s="12" t="s">
        <v>230</v>
      </c>
      <c r="C176" s="12" t="s">
        <v>435</v>
      </c>
      <c r="D176" s="7">
        <v>2025</v>
      </c>
      <c r="E176" s="12" t="s">
        <v>436</v>
      </c>
      <c r="F176" s="12" t="s">
        <v>90</v>
      </c>
      <c r="G176" s="7" t="s">
        <v>75</v>
      </c>
      <c r="H176" s="7">
        <v>5</v>
      </c>
      <c r="I176" s="7" t="s">
        <v>75</v>
      </c>
      <c r="J176" s="19">
        <v>278880.3775</v>
      </c>
      <c r="K176" s="7">
        <v>223104.30200000003</v>
      </c>
      <c r="L176" s="7">
        <v>55776.075500000006</v>
      </c>
      <c r="M176" s="10">
        <f t="shared" si="12"/>
        <v>0</v>
      </c>
      <c r="N176" s="7">
        <v>69720.094375000001</v>
      </c>
      <c r="O176" s="7">
        <v>55776.075500000006</v>
      </c>
      <c r="P176" s="7">
        <v>13944.018875000002</v>
      </c>
      <c r="Q176" s="7">
        <v>2026</v>
      </c>
      <c r="R176" s="7">
        <v>4183.2056624999996</v>
      </c>
      <c r="S176" s="7">
        <v>0</v>
      </c>
      <c r="T176" s="7">
        <v>2026</v>
      </c>
      <c r="U176" s="7">
        <v>0</v>
      </c>
      <c r="V176" s="7">
        <v>0</v>
      </c>
      <c r="W176" s="7">
        <v>0</v>
      </c>
      <c r="X176" s="7"/>
      <c r="Y176" s="7"/>
      <c r="Z176" s="7"/>
      <c r="AA176" s="7">
        <v>19187.721874999999</v>
      </c>
      <c r="AB176" s="7">
        <v>16560.21875</v>
      </c>
      <c r="AC176" s="7">
        <v>18572.09375</v>
      </c>
      <c r="AD176" s="7">
        <v>2479.5075000000002</v>
      </c>
      <c r="AE176" s="7">
        <v>6105.4250000000002</v>
      </c>
      <c r="AF176" s="7">
        <v>3690.8875000000003</v>
      </c>
      <c r="AG176" s="7">
        <v>9930.942500000001</v>
      </c>
      <c r="AH176" s="7">
        <v>6355.4292500000001</v>
      </c>
      <c r="AI176" s="7">
        <v>9387.2075000000004</v>
      </c>
      <c r="AJ176" s="7">
        <v>3456.25</v>
      </c>
      <c r="AK176" s="7">
        <v>26529.194531249999</v>
      </c>
      <c r="AL176" s="7">
        <v>0</v>
      </c>
      <c r="AM176" s="7">
        <v>0</v>
      </c>
    </row>
    <row r="177" spans="2:39" ht="90" hidden="1" x14ac:dyDescent="0.25">
      <c r="B177" s="12" t="s">
        <v>230</v>
      </c>
      <c r="C177" s="12" t="s">
        <v>437</v>
      </c>
      <c r="D177" s="7">
        <v>2025</v>
      </c>
      <c r="E177" s="12" t="s">
        <v>438</v>
      </c>
      <c r="F177" s="12" t="s">
        <v>90</v>
      </c>
      <c r="G177" s="7" t="s">
        <v>76</v>
      </c>
      <c r="H177" s="7">
        <v>1</v>
      </c>
      <c r="I177" s="7" t="s">
        <v>75</v>
      </c>
      <c r="J177" s="19">
        <v>13069.78</v>
      </c>
      <c r="K177" s="7">
        <v>10455.824000000001</v>
      </c>
      <c r="L177" s="7">
        <v>2613.9560000000001</v>
      </c>
      <c r="M177" s="10">
        <f t="shared" si="12"/>
        <v>0</v>
      </c>
      <c r="N177" s="7">
        <v>3267.4450000000002</v>
      </c>
      <c r="O177" s="7">
        <v>2613.9560000000001</v>
      </c>
      <c r="P177" s="7">
        <v>653.48900000000003</v>
      </c>
      <c r="Q177" s="7">
        <v>2026</v>
      </c>
      <c r="R177" s="22">
        <v>196.04670000000002</v>
      </c>
      <c r="S177" s="7">
        <v>0</v>
      </c>
      <c r="U177" s="7"/>
      <c r="V177" s="7"/>
      <c r="W177" s="7"/>
      <c r="X177" s="7"/>
      <c r="Z177" s="21"/>
    </row>
    <row r="178" spans="2:39" ht="90" x14ac:dyDescent="0.25">
      <c r="B178" s="12" t="s">
        <v>71</v>
      </c>
      <c r="C178" s="12" t="s">
        <v>439</v>
      </c>
      <c r="D178" s="7">
        <v>2019</v>
      </c>
      <c r="E178" s="12" t="s">
        <v>440</v>
      </c>
      <c r="F178" s="8" t="s">
        <v>74</v>
      </c>
      <c r="G178" s="7" t="s">
        <v>75</v>
      </c>
      <c r="H178" s="7">
        <v>5</v>
      </c>
      <c r="I178" s="7" t="s">
        <v>76</v>
      </c>
      <c r="J178" s="21">
        <v>3235.4544499999997</v>
      </c>
      <c r="K178" s="21">
        <v>2588.3635599999998</v>
      </c>
      <c r="L178" s="21">
        <v>647.09088999999994</v>
      </c>
      <c r="M178" s="53">
        <f t="shared" si="12"/>
        <v>0</v>
      </c>
      <c r="Q178" s="7">
        <v>2022</v>
      </c>
      <c r="R178" s="25"/>
      <c r="S178" s="7">
        <v>1</v>
      </c>
      <c r="T178" s="7">
        <v>2022</v>
      </c>
      <c r="U178" s="21">
        <v>3235.4544499999997</v>
      </c>
      <c r="V178" s="21">
        <v>2588.3635599999998</v>
      </c>
      <c r="W178" s="21">
        <v>647.09088999999994</v>
      </c>
      <c r="X178" s="21">
        <f>+V178</f>
        <v>2588.3635599999998</v>
      </c>
      <c r="Z178" s="44">
        <f t="shared" ref="Z178:Z179" si="13">+X178</f>
        <v>2588.3635599999998</v>
      </c>
    </row>
    <row r="179" spans="2:39" ht="120" x14ac:dyDescent="0.25">
      <c r="B179" s="12" t="s">
        <v>71</v>
      </c>
      <c r="C179" s="12" t="s">
        <v>441</v>
      </c>
      <c r="D179" s="7">
        <v>2024</v>
      </c>
      <c r="E179" s="12" t="s">
        <v>442</v>
      </c>
      <c r="F179" s="8" t="s">
        <v>90</v>
      </c>
      <c r="G179" s="7" t="s">
        <v>76</v>
      </c>
      <c r="H179" s="7">
        <v>1</v>
      </c>
      <c r="I179" s="7" t="s">
        <v>75</v>
      </c>
      <c r="J179" s="35">
        <v>146512</v>
      </c>
      <c r="K179" s="21">
        <v>117209.60000000001</v>
      </c>
      <c r="L179" s="21">
        <v>29302.400000000001</v>
      </c>
      <c r="M179" s="53">
        <f t="shared" si="12"/>
        <v>0</v>
      </c>
      <c r="N179" s="21">
        <v>36628</v>
      </c>
      <c r="O179" s="21">
        <v>29302.400000000001</v>
      </c>
      <c r="P179" s="57">
        <v>7325.6</v>
      </c>
      <c r="Q179" s="7">
        <v>2024</v>
      </c>
      <c r="R179" s="25">
        <v>36628</v>
      </c>
      <c r="S179" s="7">
        <v>1</v>
      </c>
      <c r="T179" s="7">
        <v>2024</v>
      </c>
      <c r="U179" s="35"/>
      <c r="X179" s="21">
        <f>+O179</f>
        <v>29302.400000000001</v>
      </c>
      <c r="Z179" s="47">
        <f t="shared" si="13"/>
        <v>29302.400000000001</v>
      </c>
      <c r="AB179" s="19">
        <v>11480.417910447763</v>
      </c>
      <c r="AC179" s="19">
        <v>6560.2388059701489</v>
      </c>
      <c r="AD179" s="19"/>
      <c r="AE179" s="19">
        <v>9567.0149253731342</v>
      </c>
      <c r="AF179" s="19">
        <v>1913.4029850746267</v>
      </c>
      <c r="AG179" s="19">
        <v>7106.9253731343288</v>
      </c>
    </row>
    <row r="180" spans="2:39" ht="120" hidden="1" x14ac:dyDescent="0.25">
      <c r="B180" s="12" t="s">
        <v>71</v>
      </c>
      <c r="C180" s="12" t="s">
        <v>443</v>
      </c>
      <c r="D180" s="7">
        <v>2025</v>
      </c>
      <c r="E180" s="12" t="s">
        <v>444</v>
      </c>
      <c r="F180" s="8" t="s">
        <v>90</v>
      </c>
      <c r="G180" s="7" t="s">
        <v>76</v>
      </c>
      <c r="H180" s="7">
        <v>1</v>
      </c>
      <c r="I180" s="7" t="s">
        <v>76</v>
      </c>
      <c r="J180" s="19">
        <v>136518.54999999999</v>
      </c>
      <c r="K180" s="7">
        <v>109214.84</v>
      </c>
      <c r="L180" s="7">
        <v>27303.71</v>
      </c>
      <c r="M180" s="10">
        <f t="shared" si="12"/>
        <v>0</v>
      </c>
      <c r="N180" s="7">
        <v>136518.54999999999</v>
      </c>
      <c r="O180" s="7">
        <v>109214.84</v>
      </c>
      <c r="P180" s="7">
        <v>27303.71</v>
      </c>
      <c r="Q180" s="7">
        <v>2025</v>
      </c>
      <c r="R180" s="7">
        <v>68259.274999999994</v>
      </c>
      <c r="S180" s="7">
        <v>1</v>
      </c>
      <c r="T180" s="7">
        <v>2025</v>
      </c>
      <c r="U180" s="7"/>
      <c r="V180" s="7"/>
      <c r="W180" s="7"/>
      <c r="X180" s="7"/>
      <c r="Y180" s="7"/>
      <c r="Z180" s="7"/>
    </row>
    <row r="181" spans="2:39" ht="75" hidden="1" x14ac:dyDescent="0.25">
      <c r="B181" s="12" t="s">
        <v>71</v>
      </c>
      <c r="C181" s="12" t="s">
        <v>445</v>
      </c>
      <c r="D181" s="7">
        <v>2025</v>
      </c>
      <c r="E181" s="12" t="s">
        <v>446</v>
      </c>
      <c r="F181" s="8" t="s">
        <v>90</v>
      </c>
      <c r="G181" s="7" t="s">
        <v>76</v>
      </c>
      <c r="H181" s="7">
        <v>1</v>
      </c>
      <c r="I181" s="7" t="s">
        <v>75</v>
      </c>
      <c r="J181" s="19">
        <v>53948</v>
      </c>
      <c r="K181" s="7">
        <v>43158.400000000001</v>
      </c>
      <c r="L181" s="7">
        <v>10789.6</v>
      </c>
      <c r="M181" s="10">
        <f t="shared" si="12"/>
        <v>0</v>
      </c>
      <c r="N181" s="7">
        <v>13487</v>
      </c>
      <c r="O181" s="7">
        <v>10789.6</v>
      </c>
      <c r="P181" s="7">
        <v>2697.4000000000005</v>
      </c>
      <c r="Q181" s="7">
        <v>2025</v>
      </c>
      <c r="R181" s="22">
        <v>13487.000000000002</v>
      </c>
      <c r="U181" s="7"/>
      <c r="V181" s="7"/>
      <c r="W181" s="7"/>
      <c r="X181" s="7"/>
      <c r="Y181" s="7"/>
      <c r="Z181" s="7"/>
      <c r="AA181" s="7">
        <v>4046.1</v>
      </c>
      <c r="AB181" s="7">
        <v>1348.7</v>
      </c>
      <c r="AC181" s="7">
        <v>4046.1</v>
      </c>
      <c r="AD181" s="7">
        <v>944.09</v>
      </c>
      <c r="AE181" s="7">
        <v>1529.66222377602</v>
      </c>
      <c r="AF181" s="7">
        <v>524.11592540799336</v>
      </c>
      <c r="AG181" s="7">
        <v>524.11592540799336</v>
      </c>
      <c r="AH181" s="7">
        <v>524.11592540799336</v>
      </c>
    </row>
    <row r="182" spans="2:39" ht="120" hidden="1" x14ac:dyDescent="0.25">
      <c r="B182" s="12" t="s">
        <v>71</v>
      </c>
      <c r="C182" s="12" t="s">
        <v>447</v>
      </c>
      <c r="D182" s="7">
        <v>2025</v>
      </c>
      <c r="E182" s="12" t="s">
        <v>448</v>
      </c>
      <c r="F182" s="8" t="s">
        <v>90</v>
      </c>
      <c r="G182" s="7" t="s">
        <v>76</v>
      </c>
      <c r="H182" s="7">
        <v>1</v>
      </c>
      <c r="I182" s="7" t="s">
        <v>75</v>
      </c>
      <c r="J182" s="19">
        <v>686.49</v>
      </c>
      <c r="K182" s="7">
        <v>549.19200000000001</v>
      </c>
      <c r="L182" s="7">
        <v>137.298</v>
      </c>
      <c r="M182" s="10">
        <f t="shared" si="12"/>
        <v>0</v>
      </c>
      <c r="N182" s="7">
        <v>171.6225</v>
      </c>
      <c r="O182" s="7">
        <v>137.298</v>
      </c>
      <c r="P182" s="7">
        <v>34.3245</v>
      </c>
      <c r="Q182" s="7">
        <v>2025</v>
      </c>
      <c r="R182" s="22">
        <v>171.6225</v>
      </c>
      <c r="U182" s="7"/>
      <c r="V182" s="7"/>
      <c r="W182" s="7"/>
      <c r="X182" s="7"/>
      <c r="Y182" s="7"/>
      <c r="Z182" s="7"/>
      <c r="AA182" s="7">
        <v>27.01</v>
      </c>
      <c r="AB182" s="7">
        <v>6.15</v>
      </c>
      <c r="AC182" s="7">
        <v>61.8</v>
      </c>
      <c r="AD182" s="7">
        <v>19.46</v>
      </c>
      <c r="AE182" s="7">
        <v>19.46</v>
      </c>
      <c r="AF182" s="7">
        <v>12.58</v>
      </c>
      <c r="AG182" s="7">
        <v>12.58</v>
      </c>
      <c r="AH182" s="7">
        <v>12.58</v>
      </c>
    </row>
    <row r="183" spans="2:39" s="21" customFormat="1" ht="165" hidden="1" x14ac:dyDescent="0.25">
      <c r="B183" s="62" t="s">
        <v>449</v>
      </c>
      <c r="C183" s="62" t="s">
        <v>450</v>
      </c>
      <c r="D183" s="21">
        <v>2024</v>
      </c>
      <c r="E183" s="62" t="s">
        <v>451</v>
      </c>
      <c r="F183" s="62" t="s">
        <v>74</v>
      </c>
      <c r="G183" s="21" t="s">
        <v>75</v>
      </c>
      <c r="H183" s="21">
        <v>5</v>
      </c>
      <c r="I183" s="21" t="s">
        <v>76</v>
      </c>
      <c r="J183" s="25">
        <v>291759.90000000002</v>
      </c>
      <c r="K183" s="25">
        <v>233407.92000000004</v>
      </c>
      <c r="L183" s="25">
        <v>58351.98000000001</v>
      </c>
      <c r="M183" s="23">
        <f t="shared" si="12"/>
        <v>0</v>
      </c>
      <c r="N183" s="25"/>
      <c r="O183" s="25"/>
      <c r="Q183" s="21">
        <v>2025</v>
      </c>
      <c r="R183" s="25">
        <v>84026.851200000005</v>
      </c>
      <c r="S183" s="21">
        <v>5</v>
      </c>
      <c r="T183" s="21">
        <v>2024</v>
      </c>
      <c r="U183" s="21">
        <v>233407.92000000004</v>
      </c>
      <c r="V183" s="21">
        <v>186726.33600000004</v>
      </c>
      <c r="W183" s="21">
        <v>37345.267200000009</v>
      </c>
      <c r="Y183" s="21" t="s">
        <v>545</v>
      </c>
    </row>
    <row r="184" spans="2:39" ht="105" hidden="1" x14ac:dyDescent="0.25">
      <c r="B184" s="12" t="s">
        <v>71</v>
      </c>
      <c r="C184" s="12" t="s">
        <v>452</v>
      </c>
      <c r="D184" s="7">
        <v>2025</v>
      </c>
      <c r="E184" s="12" t="s">
        <v>453</v>
      </c>
      <c r="F184" s="8" t="s">
        <v>90</v>
      </c>
      <c r="G184" s="7" t="s">
        <v>75</v>
      </c>
      <c r="H184" s="7">
        <v>2</v>
      </c>
      <c r="I184" s="7" t="s">
        <v>76</v>
      </c>
      <c r="J184" s="19">
        <v>4240</v>
      </c>
      <c r="K184" s="7">
        <v>3392</v>
      </c>
      <c r="L184" s="7">
        <v>848</v>
      </c>
      <c r="M184" s="10">
        <f t="shared" si="12"/>
        <v>0</v>
      </c>
      <c r="N184" s="7">
        <v>4240</v>
      </c>
      <c r="O184" s="7">
        <v>3392</v>
      </c>
      <c r="P184" s="7">
        <v>848</v>
      </c>
      <c r="Q184" s="7">
        <v>2026</v>
      </c>
      <c r="R184" s="7">
        <v>2120</v>
      </c>
      <c r="S184" s="7">
        <v>2</v>
      </c>
      <c r="T184" s="7">
        <v>2026</v>
      </c>
      <c r="U184" s="7">
        <v>3180</v>
      </c>
      <c r="V184" s="7">
        <v>2544</v>
      </c>
      <c r="W184" s="7">
        <v>636</v>
      </c>
      <c r="X184" s="7"/>
      <c r="Y184" s="7"/>
      <c r="Z184" s="7"/>
      <c r="AA184" s="7">
        <v>0</v>
      </c>
      <c r="AB184" s="7">
        <v>0</v>
      </c>
      <c r="AC184" s="7">
        <v>0</v>
      </c>
      <c r="AD184" s="7">
        <v>0</v>
      </c>
      <c r="AE184" s="7">
        <v>0</v>
      </c>
      <c r="AF184" s="7">
        <v>0</v>
      </c>
      <c r="AG184" s="7">
        <v>0</v>
      </c>
      <c r="AH184" s="7">
        <v>0</v>
      </c>
      <c r="AI184" s="7">
        <v>0</v>
      </c>
      <c r="AJ184" s="7">
        <v>0</v>
      </c>
      <c r="AK184" s="7">
        <v>0</v>
      </c>
      <c r="AL184" s="7">
        <v>0</v>
      </c>
      <c r="AM184" s="7">
        <v>0</v>
      </c>
    </row>
    <row r="185" spans="2:39" ht="105" hidden="1" x14ac:dyDescent="0.25">
      <c r="B185" s="12" t="s">
        <v>71</v>
      </c>
      <c r="C185" s="12" t="s">
        <v>454</v>
      </c>
      <c r="D185" s="7">
        <v>2026</v>
      </c>
      <c r="E185" s="12" t="s">
        <v>455</v>
      </c>
      <c r="F185" s="8" t="s">
        <v>90</v>
      </c>
      <c r="G185" s="7" t="s">
        <v>76</v>
      </c>
      <c r="H185" s="7">
        <v>1</v>
      </c>
      <c r="I185" s="7" t="s">
        <v>75</v>
      </c>
      <c r="J185" s="19">
        <v>25825.599999999999</v>
      </c>
      <c r="K185" s="7">
        <v>20660.48</v>
      </c>
      <c r="L185" s="7">
        <v>5165.12</v>
      </c>
      <c r="M185" s="10">
        <f t="shared" si="12"/>
        <v>0</v>
      </c>
      <c r="N185" s="7">
        <v>6546.4</v>
      </c>
      <c r="O185" s="7">
        <v>5165.12</v>
      </c>
      <c r="P185" s="7">
        <v>1291.28</v>
      </c>
      <c r="Q185" s="7">
        <v>2026</v>
      </c>
      <c r="R185" s="7">
        <v>6546.4</v>
      </c>
      <c r="T185" s="7">
        <v>2026</v>
      </c>
      <c r="U185" s="7">
        <v>0</v>
      </c>
      <c r="V185" s="7">
        <v>0</v>
      </c>
      <c r="W185" s="7">
        <v>0</v>
      </c>
      <c r="X185" s="7"/>
      <c r="Y185" s="7"/>
      <c r="Z185" s="7"/>
      <c r="AA185" s="7">
        <v>0</v>
      </c>
      <c r="AB185" s="7">
        <v>6546.4</v>
      </c>
      <c r="AC185" s="7">
        <v>0</v>
      </c>
      <c r="AD185" s="7">
        <v>0</v>
      </c>
      <c r="AE185" s="7">
        <v>0</v>
      </c>
      <c r="AF185" s="7">
        <v>0</v>
      </c>
      <c r="AG185" s="7">
        <v>0</v>
      </c>
      <c r="AH185" s="7">
        <v>0</v>
      </c>
      <c r="AI185" s="7">
        <v>0</v>
      </c>
      <c r="AJ185" s="7">
        <v>0</v>
      </c>
      <c r="AK185" s="7">
        <v>0</v>
      </c>
      <c r="AL185" s="7">
        <v>0</v>
      </c>
      <c r="AM185" s="7">
        <v>0</v>
      </c>
    </row>
    <row r="186" spans="2:39" ht="105" hidden="1" x14ac:dyDescent="0.25">
      <c r="B186" s="12" t="s">
        <v>71</v>
      </c>
      <c r="C186" s="12" t="s">
        <v>456</v>
      </c>
      <c r="D186" s="7">
        <v>2026</v>
      </c>
      <c r="E186" s="12" t="s">
        <v>457</v>
      </c>
      <c r="F186" s="8" t="s">
        <v>90</v>
      </c>
      <c r="G186" s="7" t="s">
        <v>76</v>
      </c>
      <c r="H186" s="7">
        <v>1</v>
      </c>
      <c r="I186" s="7" t="s">
        <v>75</v>
      </c>
      <c r="J186" s="19">
        <v>20729.490000000002</v>
      </c>
      <c r="K186" s="7">
        <v>16583.59</v>
      </c>
      <c r="L186" s="7">
        <v>4145.8999999999996</v>
      </c>
      <c r="M186" s="10">
        <f t="shared" si="12"/>
        <v>0</v>
      </c>
      <c r="N186" s="7">
        <v>5182.37</v>
      </c>
      <c r="O186" s="7">
        <v>4145.8999999999996</v>
      </c>
      <c r="P186" s="7">
        <v>1036.47</v>
      </c>
      <c r="Q186" s="7">
        <v>2026</v>
      </c>
      <c r="R186" s="7">
        <v>5182.37</v>
      </c>
      <c r="T186" s="7">
        <v>2026</v>
      </c>
      <c r="U186" s="7">
        <v>0</v>
      </c>
      <c r="V186" s="7">
        <v>0</v>
      </c>
      <c r="W186" s="7">
        <v>0</v>
      </c>
      <c r="X186" s="7"/>
      <c r="Y186" s="7"/>
      <c r="Z186" s="7"/>
      <c r="AA186" s="7">
        <v>0</v>
      </c>
      <c r="AB186" s="7">
        <v>0</v>
      </c>
      <c r="AC186" s="7">
        <v>0</v>
      </c>
      <c r="AD186" s="7">
        <v>0</v>
      </c>
      <c r="AE186" s="7">
        <v>5182.37</v>
      </c>
      <c r="AF186" s="7">
        <v>0</v>
      </c>
      <c r="AG186" s="7">
        <v>0</v>
      </c>
      <c r="AH186" s="7">
        <v>0</v>
      </c>
      <c r="AI186" s="7">
        <v>0</v>
      </c>
      <c r="AJ186" s="7">
        <v>0</v>
      </c>
      <c r="AK186" s="7">
        <v>0</v>
      </c>
      <c r="AL186" s="7">
        <v>0</v>
      </c>
      <c r="AM186" s="7">
        <v>0</v>
      </c>
    </row>
    <row r="187" spans="2:39" ht="105" hidden="1" x14ac:dyDescent="0.25">
      <c r="B187" s="12" t="s">
        <v>71</v>
      </c>
      <c r="C187" s="12" t="s">
        <v>458</v>
      </c>
      <c r="D187" s="7">
        <v>2026</v>
      </c>
      <c r="E187" s="12" t="s">
        <v>459</v>
      </c>
      <c r="F187" s="8" t="s">
        <v>90</v>
      </c>
      <c r="G187" s="7" t="s">
        <v>76</v>
      </c>
      <c r="H187" s="7">
        <v>1</v>
      </c>
      <c r="I187" s="7" t="s">
        <v>75</v>
      </c>
      <c r="J187" s="19">
        <v>15238.1</v>
      </c>
      <c r="K187" s="7">
        <v>12190.48</v>
      </c>
      <c r="L187" s="7">
        <v>3047.62</v>
      </c>
      <c r="M187" s="10">
        <f t="shared" si="12"/>
        <v>0</v>
      </c>
      <c r="N187" s="7">
        <v>3809.25</v>
      </c>
      <c r="O187" s="7">
        <v>3047.4</v>
      </c>
      <c r="P187" s="7">
        <v>761.85</v>
      </c>
      <c r="Q187" s="7">
        <v>2026</v>
      </c>
      <c r="R187" s="7">
        <v>3809.25</v>
      </c>
      <c r="T187" s="7">
        <v>2026</v>
      </c>
      <c r="U187" s="7">
        <v>0</v>
      </c>
      <c r="V187" s="7">
        <v>0</v>
      </c>
      <c r="W187" s="7">
        <v>0</v>
      </c>
      <c r="X187" s="7"/>
      <c r="Y187" s="7"/>
      <c r="Z187" s="7"/>
      <c r="AA187" s="7">
        <v>0</v>
      </c>
      <c r="AB187" s="7">
        <v>0</v>
      </c>
      <c r="AC187" s="7">
        <v>0</v>
      </c>
      <c r="AD187" s="7">
        <v>0</v>
      </c>
      <c r="AE187" s="7">
        <v>0</v>
      </c>
      <c r="AF187" s="7">
        <v>3809.25</v>
      </c>
      <c r="AG187" s="7">
        <v>0</v>
      </c>
      <c r="AH187" s="7">
        <v>0</v>
      </c>
      <c r="AI187" s="7">
        <v>0</v>
      </c>
      <c r="AJ187" s="7">
        <v>0</v>
      </c>
      <c r="AK187" s="7">
        <v>0</v>
      </c>
      <c r="AL187" s="7">
        <v>0</v>
      </c>
      <c r="AM187" s="7">
        <v>0</v>
      </c>
    </row>
    <row r="188" spans="2:39" ht="330" hidden="1" x14ac:dyDescent="0.25">
      <c r="B188" s="12" t="s">
        <v>71</v>
      </c>
      <c r="C188" s="12" t="s">
        <v>460</v>
      </c>
      <c r="D188" s="7">
        <v>2025</v>
      </c>
      <c r="E188" s="12" t="s">
        <v>461</v>
      </c>
      <c r="F188" s="8" t="s">
        <v>90</v>
      </c>
      <c r="G188" s="7" t="s">
        <v>75</v>
      </c>
      <c r="H188" s="7">
        <v>2</v>
      </c>
      <c r="I188" s="7" t="s">
        <v>75</v>
      </c>
      <c r="J188" s="19">
        <v>111078.31</v>
      </c>
      <c r="K188" s="7">
        <v>88862.65</v>
      </c>
      <c r="L188" s="7">
        <v>22215.66</v>
      </c>
      <c r="M188" s="10">
        <f t="shared" si="12"/>
        <v>0</v>
      </c>
      <c r="N188" s="7">
        <v>52478.95</v>
      </c>
      <c r="O188" s="7">
        <v>41983.16</v>
      </c>
      <c r="P188" s="7">
        <v>10495.8</v>
      </c>
      <c r="Q188" s="7">
        <v>2025</v>
      </c>
      <c r="R188" s="7">
        <v>22215.66</v>
      </c>
      <c r="S188" s="7">
        <v>1</v>
      </c>
      <c r="T188" s="7">
        <v>2025</v>
      </c>
      <c r="U188" s="7">
        <v>24709.38</v>
      </c>
      <c r="V188" s="7">
        <v>19767.5</v>
      </c>
      <c r="W188" s="7">
        <v>4941.88</v>
      </c>
      <c r="X188" s="7"/>
      <c r="Y188" s="7"/>
      <c r="Z188" s="7"/>
      <c r="AA188" s="7">
        <v>3343.46</v>
      </c>
      <c r="AB188" s="7">
        <v>2254.89</v>
      </c>
      <c r="AC188" s="7">
        <v>3665.58</v>
      </c>
      <c r="AD188" s="7">
        <v>891.4</v>
      </c>
      <c r="AE188" s="7">
        <v>2890.81</v>
      </c>
      <c r="AF188" s="7">
        <v>1810.58</v>
      </c>
      <c r="AG188" s="7">
        <v>1991.08</v>
      </c>
      <c r="AH188" s="7">
        <v>5728.86</v>
      </c>
      <c r="AI188" s="7">
        <v>1893.89</v>
      </c>
      <c r="AJ188" s="7">
        <v>1230.19</v>
      </c>
      <c r="AK188" s="7">
        <v>1021.92</v>
      </c>
      <c r="AL188" s="7">
        <v>535.95000000000005</v>
      </c>
    </row>
    <row r="189" spans="2:39" ht="330" hidden="1" x14ac:dyDescent="0.25">
      <c r="B189" s="12" t="s">
        <v>71</v>
      </c>
      <c r="C189" s="12" t="s">
        <v>462</v>
      </c>
      <c r="D189" s="7">
        <v>2025</v>
      </c>
      <c r="E189" s="12" t="s">
        <v>463</v>
      </c>
      <c r="F189" s="8" t="s">
        <v>90</v>
      </c>
      <c r="G189" s="7" t="s">
        <v>75</v>
      </c>
      <c r="H189" s="7">
        <v>2</v>
      </c>
      <c r="I189" s="7" t="s">
        <v>75</v>
      </c>
      <c r="J189" s="19">
        <v>1839.89</v>
      </c>
      <c r="K189" s="7">
        <v>1471.91</v>
      </c>
      <c r="L189" s="7">
        <v>367.98</v>
      </c>
      <c r="M189" s="10">
        <f t="shared" si="12"/>
        <v>0</v>
      </c>
      <c r="N189" s="7">
        <v>459.97</v>
      </c>
      <c r="O189" s="7">
        <v>367.98</v>
      </c>
      <c r="P189" s="7">
        <v>91.99</v>
      </c>
      <c r="Q189" s="7">
        <v>2025</v>
      </c>
      <c r="R189" s="7">
        <v>367.98</v>
      </c>
      <c r="S189" s="7">
        <v>1</v>
      </c>
      <c r="T189" s="7">
        <v>2025</v>
      </c>
      <c r="U189" s="7"/>
      <c r="V189" s="7"/>
      <c r="W189" s="7"/>
      <c r="X189" s="7"/>
      <c r="Y189" s="7"/>
      <c r="Z189" s="7"/>
      <c r="AM189" s="7">
        <v>459.97</v>
      </c>
    </row>
    <row r="190" spans="2:39" ht="210" hidden="1" x14ac:dyDescent="0.25">
      <c r="B190" s="12" t="s">
        <v>71</v>
      </c>
      <c r="C190" s="12" t="s">
        <v>464</v>
      </c>
      <c r="D190" s="7">
        <v>2024</v>
      </c>
      <c r="E190" s="12" t="s">
        <v>465</v>
      </c>
      <c r="F190" s="8" t="s">
        <v>90</v>
      </c>
      <c r="G190" s="7" t="s">
        <v>75</v>
      </c>
      <c r="H190" s="7">
        <v>3</v>
      </c>
      <c r="I190" s="7" t="s">
        <v>75</v>
      </c>
      <c r="J190" s="19">
        <v>395400.7</v>
      </c>
      <c r="K190" s="7">
        <v>316320.56</v>
      </c>
      <c r="L190" s="7">
        <v>79080.14</v>
      </c>
      <c r="M190" s="10">
        <f t="shared" si="12"/>
        <v>0</v>
      </c>
      <c r="N190" s="7">
        <v>112491.5</v>
      </c>
      <c r="O190" s="7">
        <v>89993.2</v>
      </c>
      <c r="P190" s="7">
        <v>22498.3</v>
      </c>
      <c r="Q190" s="7">
        <v>2025</v>
      </c>
      <c r="R190" s="7">
        <v>79080.14</v>
      </c>
      <c r="S190" s="7">
        <v>2</v>
      </c>
      <c r="T190" s="7">
        <v>2025</v>
      </c>
      <c r="U190" s="7">
        <v>13641.32</v>
      </c>
      <c r="V190" s="7">
        <v>10913.06</v>
      </c>
      <c r="W190" s="7">
        <v>2728.26</v>
      </c>
      <c r="X190" s="7"/>
      <c r="Y190" s="7"/>
      <c r="Z190" s="7"/>
      <c r="AA190" s="7">
        <v>10725.24</v>
      </c>
      <c r="AB190" s="7">
        <v>7858.59</v>
      </c>
      <c r="AC190" s="7">
        <v>9351.23</v>
      </c>
      <c r="AD190" s="7">
        <v>2827.11</v>
      </c>
      <c r="AE190" s="7">
        <v>6860.2</v>
      </c>
      <c r="AF190" s="7">
        <v>4013.32</v>
      </c>
      <c r="AG190" s="7">
        <v>5594.92</v>
      </c>
      <c r="AH190" s="7">
        <v>17891.88</v>
      </c>
      <c r="AI190" s="7">
        <v>14303.62</v>
      </c>
      <c r="AJ190" s="7">
        <v>6326.41</v>
      </c>
      <c r="AK190" s="7">
        <v>6711.93</v>
      </c>
      <c r="AL190" s="7">
        <v>1838.61</v>
      </c>
    </row>
    <row r="191" spans="2:39" ht="120" x14ac:dyDescent="0.25">
      <c r="B191" s="12" t="s">
        <v>71</v>
      </c>
      <c r="C191" s="12" t="s">
        <v>466</v>
      </c>
      <c r="D191" s="7">
        <v>2024</v>
      </c>
      <c r="E191" s="12" t="s">
        <v>467</v>
      </c>
      <c r="F191" s="8" t="s">
        <v>90</v>
      </c>
      <c r="G191" s="7" t="s">
        <v>76</v>
      </c>
      <c r="I191" s="7" t="s">
        <v>75</v>
      </c>
      <c r="J191" s="35">
        <v>101535.67</v>
      </c>
      <c r="K191" s="21">
        <v>81228.53</v>
      </c>
      <c r="L191" s="21">
        <v>20307.13</v>
      </c>
      <c r="M191" s="53">
        <f t="shared" si="12"/>
        <v>-9.9999999947613105E-3</v>
      </c>
      <c r="N191" s="21">
        <v>25383.919999999998</v>
      </c>
      <c r="O191" s="21">
        <v>20307.13</v>
      </c>
      <c r="P191" s="57">
        <v>5076.78</v>
      </c>
      <c r="Q191" s="7">
        <v>2024</v>
      </c>
      <c r="R191" s="25">
        <v>20307.13</v>
      </c>
      <c r="T191" s="7">
        <v>2024</v>
      </c>
      <c r="U191" s="35"/>
      <c r="X191" s="35">
        <f>+R191</f>
        <v>20307.13</v>
      </c>
      <c r="Y191" s="35"/>
      <c r="Z191" s="47">
        <f t="shared" ref="Z191:Z198" si="14">+X191</f>
        <v>20307.13</v>
      </c>
      <c r="AA191" s="19">
        <v>7145.57</v>
      </c>
      <c r="AB191" s="19">
        <v>2335.3200000000002</v>
      </c>
      <c r="AC191" s="19">
        <v>5165.63</v>
      </c>
      <c r="AD191" s="19">
        <v>728.52</v>
      </c>
      <c r="AE191" s="19">
        <v>3995.43</v>
      </c>
      <c r="AF191" s="19">
        <v>753.9</v>
      </c>
      <c r="AG191" s="19">
        <v>1243.81</v>
      </c>
      <c r="AH191" s="19">
        <v>4015.74</v>
      </c>
    </row>
    <row r="192" spans="2:39" ht="150" x14ac:dyDescent="0.25">
      <c r="B192" s="12" t="s">
        <v>71</v>
      </c>
      <c r="C192" s="12" t="s">
        <v>468</v>
      </c>
      <c r="D192" s="7">
        <v>2024</v>
      </c>
      <c r="E192" s="12" t="s">
        <v>469</v>
      </c>
      <c r="F192" s="8" t="s">
        <v>90</v>
      </c>
      <c r="G192" s="7" t="s">
        <v>76</v>
      </c>
      <c r="I192" s="7" t="s">
        <v>75</v>
      </c>
      <c r="J192" s="35">
        <v>39839.089999999997</v>
      </c>
      <c r="K192" s="21">
        <v>31871.279999999999</v>
      </c>
      <c r="L192" s="21">
        <v>7967.82</v>
      </c>
      <c r="M192" s="53">
        <f t="shared" si="12"/>
        <v>1.0000000002037268E-2</v>
      </c>
      <c r="N192" s="21">
        <v>9959.77</v>
      </c>
      <c r="O192" s="21">
        <v>7967.82</v>
      </c>
      <c r="P192" s="57">
        <v>1991.95</v>
      </c>
      <c r="Q192" s="7">
        <v>2024</v>
      </c>
      <c r="R192" s="25">
        <v>7967.82</v>
      </c>
      <c r="T192" s="7">
        <v>2024</v>
      </c>
      <c r="U192" s="35"/>
      <c r="X192" s="35">
        <f>+R192</f>
        <v>7967.82</v>
      </c>
      <c r="Y192" s="35"/>
      <c r="Z192" s="47">
        <f t="shared" si="14"/>
        <v>7967.82</v>
      </c>
      <c r="AA192" s="7">
        <v>2834.55</v>
      </c>
      <c r="AB192" s="7">
        <v>906.34</v>
      </c>
      <c r="AC192" s="7">
        <v>2007.89</v>
      </c>
      <c r="AD192" s="7">
        <v>312.74</v>
      </c>
      <c r="AE192" s="7">
        <v>1551.73</v>
      </c>
      <c r="AF192" s="7">
        <v>303.77</v>
      </c>
      <c r="AG192" s="7">
        <v>483.05</v>
      </c>
      <c r="AH192" s="7">
        <v>1559.7</v>
      </c>
    </row>
    <row r="193" spans="2:38" ht="135" x14ac:dyDescent="0.25">
      <c r="B193" s="12" t="s">
        <v>71</v>
      </c>
      <c r="C193" s="12" t="s">
        <v>470</v>
      </c>
      <c r="D193" s="7">
        <v>2024</v>
      </c>
      <c r="E193" s="12" t="s">
        <v>471</v>
      </c>
      <c r="F193" s="8" t="s">
        <v>90</v>
      </c>
      <c r="G193" s="7" t="s">
        <v>76</v>
      </c>
      <c r="I193" s="7" t="s">
        <v>75</v>
      </c>
      <c r="J193" s="35">
        <v>19000</v>
      </c>
      <c r="K193" s="21">
        <v>15200</v>
      </c>
      <c r="L193" s="21">
        <v>3800</v>
      </c>
      <c r="M193" s="53">
        <f t="shared" si="12"/>
        <v>0</v>
      </c>
      <c r="N193" s="21">
        <v>19000</v>
      </c>
      <c r="O193" s="21">
        <v>15200</v>
      </c>
      <c r="P193" s="46">
        <v>3800</v>
      </c>
      <c r="Q193" s="7">
        <v>2024</v>
      </c>
      <c r="R193" s="25">
        <v>15200</v>
      </c>
      <c r="S193" s="7">
        <v>1</v>
      </c>
      <c r="T193" s="7">
        <v>2024</v>
      </c>
      <c r="U193" s="35">
        <v>14250</v>
      </c>
      <c r="V193" s="21">
        <v>11400</v>
      </c>
      <c r="W193" s="21">
        <v>2850</v>
      </c>
      <c r="X193" s="35">
        <f>+R193</f>
        <v>15200</v>
      </c>
      <c r="Y193" s="35"/>
      <c r="Z193" s="44">
        <f t="shared" si="14"/>
        <v>15200</v>
      </c>
      <c r="AA193" s="7">
        <v>640.78</v>
      </c>
      <c r="AB193" s="7">
        <v>311.13</v>
      </c>
      <c r="AC193" s="7">
        <v>858.8</v>
      </c>
      <c r="AD193" s="7">
        <v>167.68</v>
      </c>
      <c r="AE193" s="7">
        <v>571.42999999999995</v>
      </c>
      <c r="AF193" s="7">
        <v>370.98</v>
      </c>
      <c r="AG193" s="7">
        <v>361</v>
      </c>
      <c r="AH193" s="7">
        <v>1258.75</v>
      </c>
      <c r="AL193" s="7">
        <v>205.68</v>
      </c>
    </row>
    <row r="194" spans="2:38" ht="165" x14ac:dyDescent="0.25">
      <c r="B194" s="12" t="s">
        <v>71</v>
      </c>
      <c r="C194" s="12" t="s">
        <v>472</v>
      </c>
      <c r="D194" s="7">
        <v>2024</v>
      </c>
      <c r="E194" s="12" t="s">
        <v>473</v>
      </c>
      <c r="F194" s="8" t="s">
        <v>90</v>
      </c>
      <c r="G194" s="7" t="s">
        <v>76</v>
      </c>
      <c r="I194" s="7" t="s">
        <v>75</v>
      </c>
      <c r="J194" s="35">
        <v>4300.8500000000004</v>
      </c>
      <c r="K194" s="21">
        <v>3440.68</v>
      </c>
      <c r="L194" s="21">
        <v>860.17</v>
      </c>
      <c r="M194" s="53">
        <f t="shared" si="12"/>
        <v>0</v>
      </c>
      <c r="N194" s="21">
        <v>4300.8500000000004</v>
      </c>
      <c r="O194" s="21">
        <v>3440.68</v>
      </c>
      <c r="P194" s="46">
        <v>860.17</v>
      </c>
      <c r="Q194" s="7">
        <v>2024</v>
      </c>
      <c r="R194" s="25">
        <v>3440.17</v>
      </c>
      <c r="T194" s="7">
        <v>2024</v>
      </c>
      <c r="U194" s="35">
        <v>3225.64</v>
      </c>
      <c r="V194" s="21">
        <v>2580.5100000000002</v>
      </c>
      <c r="W194" s="21">
        <v>645.13</v>
      </c>
      <c r="X194" s="35">
        <f>+R194</f>
        <v>3440.17</v>
      </c>
      <c r="Y194" s="35"/>
      <c r="Z194" s="44">
        <f t="shared" si="14"/>
        <v>3440.17</v>
      </c>
      <c r="AB194" s="7">
        <v>851.46</v>
      </c>
      <c r="AL194" s="7">
        <v>223.75</v>
      </c>
    </row>
    <row r="195" spans="2:38" ht="165" x14ac:dyDescent="0.25">
      <c r="B195" s="12" t="s">
        <v>71</v>
      </c>
      <c r="C195" s="12" t="s">
        <v>472</v>
      </c>
      <c r="D195" s="7">
        <v>2024</v>
      </c>
      <c r="E195" s="12" t="s">
        <v>474</v>
      </c>
      <c r="F195" s="8" t="s">
        <v>90</v>
      </c>
      <c r="G195" s="7" t="s">
        <v>76</v>
      </c>
      <c r="I195" s="7" t="s">
        <v>76</v>
      </c>
      <c r="J195" s="35">
        <v>1557.13</v>
      </c>
      <c r="K195" s="21">
        <v>1245.7</v>
      </c>
      <c r="L195" s="21">
        <v>311.43</v>
      </c>
      <c r="M195" s="53">
        <f t="shared" si="12"/>
        <v>0</v>
      </c>
      <c r="N195" s="21">
        <v>1557.13</v>
      </c>
      <c r="O195" s="21">
        <v>1245.7</v>
      </c>
      <c r="P195" s="46">
        <v>311.43</v>
      </c>
      <c r="Q195" s="7">
        <v>2024</v>
      </c>
      <c r="R195" s="25">
        <v>389.28</v>
      </c>
      <c r="T195" s="7">
        <v>2024</v>
      </c>
      <c r="U195" s="35">
        <v>1167.8499999999999</v>
      </c>
      <c r="V195" s="21">
        <v>934.28</v>
      </c>
      <c r="W195" s="21">
        <v>233.57</v>
      </c>
      <c r="X195" s="21">
        <f>+O195</f>
        <v>1245.7</v>
      </c>
      <c r="Z195" s="44">
        <f t="shared" si="14"/>
        <v>1245.7</v>
      </c>
    </row>
    <row r="196" spans="2:38" ht="165" x14ac:dyDescent="0.25">
      <c r="B196" s="12" t="s">
        <v>71</v>
      </c>
      <c r="C196" s="12" t="s">
        <v>472</v>
      </c>
      <c r="D196" s="7">
        <v>2024</v>
      </c>
      <c r="E196" s="12" t="s">
        <v>474</v>
      </c>
      <c r="F196" s="8" t="s">
        <v>90</v>
      </c>
      <c r="G196" s="7" t="s">
        <v>76</v>
      </c>
      <c r="I196" s="7" t="s">
        <v>76</v>
      </c>
      <c r="J196" s="35">
        <v>4191</v>
      </c>
      <c r="K196" s="21">
        <v>3352.8</v>
      </c>
      <c r="L196" s="21">
        <v>838.2</v>
      </c>
      <c r="M196" s="53">
        <f t="shared" ref="M196:M233" si="15">+L196+K196-J196</f>
        <v>0</v>
      </c>
      <c r="N196" s="21">
        <v>4191</v>
      </c>
      <c r="O196" s="21">
        <v>3352.8</v>
      </c>
      <c r="P196" s="46">
        <v>838.2</v>
      </c>
      <c r="Q196" s="7">
        <v>2024</v>
      </c>
      <c r="R196" s="25">
        <v>1047.75</v>
      </c>
      <c r="T196" s="7">
        <v>2024</v>
      </c>
      <c r="U196" s="35">
        <v>3143.2</v>
      </c>
      <c r="V196" s="21">
        <v>2514.6</v>
      </c>
      <c r="W196" s="21">
        <v>628.65</v>
      </c>
      <c r="X196" s="35">
        <f>+R196</f>
        <v>1047.75</v>
      </c>
      <c r="Y196" s="35"/>
      <c r="Z196" s="44">
        <f t="shared" si="14"/>
        <v>1047.75</v>
      </c>
    </row>
    <row r="197" spans="2:38" ht="165" x14ac:dyDescent="0.25">
      <c r="B197" s="12" t="s">
        <v>71</v>
      </c>
      <c r="C197" s="12" t="s">
        <v>472</v>
      </c>
      <c r="D197" s="7">
        <v>2024</v>
      </c>
      <c r="E197" s="12" t="s">
        <v>474</v>
      </c>
      <c r="F197" s="8" t="s">
        <v>90</v>
      </c>
      <c r="G197" s="7" t="s">
        <v>76</v>
      </c>
      <c r="I197" s="7" t="s">
        <v>76</v>
      </c>
      <c r="J197" s="35">
        <v>2095.63</v>
      </c>
      <c r="K197" s="21">
        <v>1676.5</v>
      </c>
      <c r="L197" s="21">
        <v>419.13</v>
      </c>
      <c r="M197" s="53">
        <f t="shared" si="15"/>
        <v>0</v>
      </c>
      <c r="N197" s="21">
        <v>2095.63</v>
      </c>
      <c r="O197" s="21">
        <v>1676.5</v>
      </c>
      <c r="P197" s="46">
        <v>419.13</v>
      </c>
      <c r="Q197" s="7">
        <v>2024</v>
      </c>
      <c r="R197" s="25">
        <v>523.91</v>
      </c>
      <c r="T197" s="7">
        <v>2024</v>
      </c>
      <c r="U197" s="35">
        <v>1571.72</v>
      </c>
      <c r="V197" s="21">
        <v>1257.3800000000001</v>
      </c>
      <c r="W197" s="21">
        <v>314.33999999999997</v>
      </c>
      <c r="X197" s="35">
        <f>+R197</f>
        <v>523.91</v>
      </c>
      <c r="Y197" s="35"/>
      <c r="Z197" s="44">
        <f t="shared" si="14"/>
        <v>523.91</v>
      </c>
    </row>
    <row r="198" spans="2:38" ht="165" x14ac:dyDescent="0.25">
      <c r="B198" s="12" t="s">
        <v>71</v>
      </c>
      <c r="C198" s="12" t="s">
        <v>472</v>
      </c>
      <c r="D198" s="7">
        <v>2024</v>
      </c>
      <c r="E198" s="12" t="s">
        <v>474</v>
      </c>
      <c r="F198" s="8" t="s">
        <v>90</v>
      </c>
      <c r="G198" s="7" t="s">
        <v>76</v>
      </c>
      <c r="I198" s="7" t="s">
        <v>76</v>
      </c>
      <c r="J198" s="35">
        <v>2094.46</v>
      </c>
      <c r="K198" s="21">
        <v>1675.57</v>
      </c>
      <c r="L198" s="21">
        <v>418.89</v>
      </c>
      <c r="M198" s="53">
        <f t="shared" si="15"/>
        <v>0</v>
      </c>
      <c r="N198" s="21">
        <v>2094.46</v>
      </c>
      <c r="O198" s="21">
        <v>1675.57</v>
      </c>
      <c r="P198" s="46">
        <v>418.89</v>
      </c>
      <c r="Q198" s="7">
        <v>2024</v>
      </c>
      <c r="R198" s="25">
        <v>523.62</v>
      </c>
      <c r="T198" s="7">
        <v>2024</v>
      </c>
      <c r="U198" s="35">
        <v>1570.85</v>
      </c>
      <c r="V198" s="21">
        <v>1256.68</v>
      </c>
      <c r="W198" s="21">
        <v>314.17</v>
      </c>
      <c r="X198" s="35">
        <f>+R198</f>
        <v>523.62</v>
      </c>
      <c r="Y198" s="35"/>
      <c r="Z198" s="44">
        <f t="shared" si="14"/>
        <v>523.62</v>
      </c>
    </row>
    <row r="199" spans="2:38" ht="90" hidden="1" x14ac:dyDescent="0.25">
      <c r="B199" s="12" t="s">
        <v>71</v>
      </c>
      <c r="C199" s="12" t="s">
        <v>475</v>
      </c>
      <c r="D199" s="36">
        <v>2024</v>
      </c>
      <c r="E199" s="12" t="s">
        <v>476</v>
      </c>
      <c r="F199" s="8" t="s">
        <v>90</v>
      </c>
      <c r="G199" s="7" t="s">
        <v>75</v>
      </c>
      <c r="H199" s="7">
        <v>3</v>
      </c>
      <c r="I199" s="7" t="s">
        <v>75</v>
      </c>
      <c r="J199" s="19">
        <v>61205</v>
      </c>
      <c r="K199" s="37">
        <v>48964</v>
      </c>
      <c r="L199" s="38">
        <v>12241</v>
      </c>
      <c r="M199" s="10">
        <f t="shared" si="15"/>
        <v>0</v>
      </c>
      <c r="N199" s="30">
        <v>15301.25</v>
      </c>
      <c r="O199" s="38">
        <v>12241</v>
      </c>
      <c r="P199" s="39">
        <v>3060.25</v>
      </c>
      <c r="Q199" s="30">
        <v>2026</v>
      </c>
      <c r="R199" s="39">
        <v>12241</v>
      </c>
      <c r="S199" s="7">
        <v>3</v>
      </c>
      <c r="T199" s="7">
        <v>2026</v>
      </c>
      <c r="U199" s="29"/>
      <c r="V199" s="7"/>
      <c r="W199" s="7"/>
      <c r="X199" s="7"/>
      <c r="Y199" s="7"/>
      <c r="Z199" s="7"/>
      <c r="AA199" s="38">
        <v>2907</v>
      </c>
      <c r="AB199" s="38">
        <v>306</v>
      </c>
      <c r="AC199" s="40">
        <v>1683</v>
      </c>
      <c r="AD199" s="38">
        <v>459</v>
      </c>
      <c r="AE199" s="38">
        <v>765</v>
      </c>
      <c r="AF199" s="38">
        <v>306</v>
      </c>
      <c r="AG199" s="38">
        <v>2142</v>
      </c>
      <c r="AH199" s="38">
        <v>2296</v>
      </c>
      <c r="AI199" s="38">
        <v>153</v>
      </c>
      <c r="AJ199" s="38">
        <v>765</v>
      </c>
      <c r="AK199" s="38">
        <v>3366.25</v>
      </c>
      <c r="AL199" s="38">
        <v>153</v>
      </c>
    </row>
    <row r="200" spans="2:38" ht="105" hidden="1" x14ac:dyDescent="0.25">
      <c r="B200" s="12" t="s">
        <v>71</v>
      </c>
      <c r="C200" s="12" t="s">
        <v>477</v>
      </c>
      <c r="D200" s="7">
        <v>2024</v>
      </c>
      <c r="E200" s="12" t="s">
        <v>478</v>
      </c>
      <c r="F200" s="8" t="s">
        <v>90</v>
      </c>
      <c r="G200" s="12" t="s">
        <v>75</v>
      </c>
      <c r="H200" s="7">
        <v>3</v>
      </c>
      <c r="I200" s="12" t="s">
        <v>75</v>
      </c>
      <c r="J200" s="19">
        <v>61250</v>
      </c>
      <c r="K200" s="38">
        <v>49000</v>
      </c>
      <c r="L200" s="38">
        <v>12250</v>
      </c>
      <c r="M200" s="10">
        <f t="shared" si="15"/>
        <v>0</v>
      </c>
      <c r="N200" s="30">
        <v>15312.5</v>
      </c>
      <c r="O200" s="38">
        <v>12250</v>
      </c>
      <c r="P200" s="30">
        <v>3062.5</v>
      </c>
      <c r="Q200" s="7">
        <v>2026</v>
      </c>
      <c r="R200" s="38">
        <v>12250</v>
      </c>
      <c r="S200" s="7">
        <v>3</v>
      </c>
      <c r="T200" s="7">
        <v>2026</v>
      </c>
      <c r="U200" s="7"/>
      <c r="V200" s="7"/>
      <c r="W200" s="7"/>
      <c r="X200" s="7"/>
      <c r="Y200" s="7"/>
      <c r="Z200" s="7"/>
      <c r="AA200" s="38">
        <v>3366</v>
      </c>
      <c r="AB200" s="38">
        <v>613</v>
      </c>
      <c r="AC200" s="38">
        <v>613</v>
      </c>
      <c r="AD200" s="38">
        <v>1073</v>
      </c>
      <c r="AE200" s="38">
        <v>1379</v>
      </c>
      <c r="AF200" s="38">
        <v>460</v>
      </c>
      <c r="AG200" s="38">
        <v>1685</v>
      </c>
      <c r="AH200" s="38">
        <v>765</v>
      </c>
      <c r="AI200" s="38">
        <v>612</v>
      </c>
      <c r="AJ200" s="38">
        <v>1837</v>
      </c>
      <c r="AK200" s="38">
        <v>1837</v>
      </c>
      <c r="AL200" s="38">
        <v>1072.5</v>
      </c>
    </row>
    <row r="201" spans="2:38" ht="165" x14ac:dyDescent="0.25">
      <c r="B201" s="12" t="s">
        <v>71</v>
      </c>
      <c r="C201" s="12" t="s">
        <v>479</v>
      </c>
      <c r="D201" s="7">
        <v>2024</v>
      </c>
      <c r="E201" s="12" t="s">
        <v>480</v>
      </c>
      <c r="F201" s="8" t="s">
        <v>90</v>
      </c>
      <c r="G201" s="7" t="s">
        <v>76</v>
      </c>
      <c r="I201" s="7" t="s">
        <v>76</v>
      </c>
      <c r="J201" s="35">
        <v>8202.1</v>
      </c>
      <c r="K201" s="21">
        <v>6561.68</v>
      </c>
      <c r="L201" s="21">
        <v>1640.42</v>
      </c>
      <c r="M201" s="53">
        <f t="shared" si="15"/>
        <v>0</v>
      </c>
      <c r="N201" s="21">
        <v>8202.1</v>
      </c>
      <c r="O201" s="21">
        <v>6561.68</v>
      </c>
      <c r="P201" s="46">
        <v>1640.42</v>
      </c>
      <c r="Q201" s="7">
        <v>2024</v>
      </c>
      <c r="R201" s="25">
        <v>2050.52</v>
      </c>
      <c r="T201" s="7">
        <v>2024</v>
      </c>
      <c r="U201" s="35">
        <v>6151.57</v>
      </c>
      <c r="V201" s="21">
        <v>4921.26</v>
      </c>
      <c r="W201" s="21">
        <v>1230.31</v>
      </c>
      <c r="X201" s="35">
        <f>+R201</f>
        <v>2050.52</v>
      </c>
      <c r="Y201" s="35"/>
      <c r="Z201" s="44">
        <f t="shared" ref="Z201:Z202" si="16">+X201</f>
        <v>2050.52</v>
      </c>
    </row>
    <row r="202" spans="2:38" ht="165" x14ac:dyDescent="0.25">
      <c r="B202" s="12" t="s">
        <v>71</v>
      </c>
      <c r="C202" s="12" t="s">
        <v>481</v>
      </c>
      <c r="D202" s="7">
        <v>2024</v>
      </c>
      <c r="E202" s="12" t="s">
        <v>482</v>
      </c>
      <c r="F202" s="8" t="s">
        <v>90</v>
      </c>
      <c r="G202" s="7" t="s">
        <v>76</v>
      </c>
      <c r="I202" s="7" t="s">
        <v>76</v>
      </c>
      <c r="J202" s="35">
        <v>2780</v>
      </c>
      <c r="K202" s="21">
        <v>2224</v>
      </c>
      <c r="L202" s="21">
        <v>556</v>
      </c>
      <c r="M202" s="53">
        <f t="shared" si="15"/>
        <v>0</v>
      </c>
      <c r="N202" s="21">
        <v>1329.67</v>
      </c>
      <c r="O202" s="21">
        <v>1063.74</v>
      </c>
      <c r="P202" s="46">
        <v>265.93</v>
      </c>
      <c r="Q202" s="7">
        <v>2024</v>
      </c>
      <c r="R202" s="25">
        <v>695</v>
      </c>
      <c r="T202" s="7">
        <v>2024</v>
      </c>
      <c r="U202" s="35">
        <v>634.66999999999996</v>
      </c>
      <c r="V202" s="21">
        <v>507.74</v>
      </c>
      <c r="W202" s="21">
        <v>126.93</v>
      </c>
      <c r="X202" s="35">
        <f>+R202</f>
        <v>695</v>
      </c>
      <c r="Y202" s="35"/>
      <c r="Z202" s="44">
        <f t="shared" si="16"/>
        <v>695</v>
      </c>
      <c r="AA202" s="7">
        <v>62.83</v>
      </c>
      <c r="AB202" s="7">
        <v>53.03</v>
      </c>
      <c r="AC202" s="7">
        <v>59.84</v>
      </c>
      <c r="AD202" s="7">
        <v>45.11</v>
      </c>
      <c r="AE202" s="7">
        <v>53.1</v>
      </c>
      <c r="AF202" s="7">
        <v>51.43</v>
      </c>
      <c r="AG202" s="7">
        <v>58.1</v>
      </c>
      <c r="AH202" s="7">
        <v>84.03</v>
      </c>
      <c r="AL202" s="7">
        <v>15.99</v>
      </c>
    </row>
    <row r="203" spans="2:38" ht="180" hidden="1" x14ac:dyDescent="0.25">
      <c r="B203" s="12" t="s">
        <v>71</v>
      </c>
      <c r="C203" s="12" t="s">
        <v>483</v>
      </c>
      <c r="D203" s="7">
        <v>2025</v>
      </c>
      <c r="E203" s="12" t="s">
        <v>484</v>
      </c>
      <c r="F203" s="8" t="s">
        <v>90</v>
      </c>
      <c r="G203" s="7" t="s">
        <v>76</v>
      </c>
      <c r="I203" s="7" t="s">
        <v>76</v>
      </c>
      <c r="J203" s="19">
        <v>13744.46</v>
      </c>
      <c r="K203" s="7">
        <v>10995.56</v>
      </c>
      <c r="L203" s="7">
        <v>2748.89</v>
      </c>
      <c r="M203" s="10">
        <f t="shared" si="15"/>
        <v>-1.0000000000218279E-2</v>
      </c>
      <c r="N203" s="7">
        <v>13744.46</v>
      </c>
      <c r="O203" s="7">
        <v>10995.56</v>
      </c>
      <c r="P203" s="7">
        <v>2748.89</v>
      </c>
      <c r="Q203" s="7">
        <v>2025</v>
      </c>
      <c r="R203" s="7">
        <v>3436.11</v>
      </c>
      <c r="T203" s="7">
        <v>2025</v>
      </c>
      <c r="U203" s="7">
        <v>10308.34</v>
      </c>
      <c r="V203" s="7">
        <v>8246.67</v>
      </c>
      <c r="W203" s="7">
        <v>2061.67</v>
      </c>
      <c r="X203" s="7"/>
      <c r="Y203" s="7"/>
      <c r="Z203" s="7"/>
    </row>
    <row r="204" spans="2:38" ht="180" hidden="1" x14ac:dyDescent="0.25">
      <c r="B204" s="12" t="s">
        <v>71</v>
      </c>
      <c r="C204" s="12" t="s">
        <v>485</v>
      </c>
      <c r="D204" s="7">
        <v>2025</v>
      </c>
      <c r="E204" s="12" t="s">
        <v>486</v>
      </c>
      <c r="F204" s="8" t="s">
        <v>90</v>
      </c>
      <c r="G204" s="7" t="s">
        <v>76</v>
      </c>
      <c r="I204" s="7" t="s">
        <v>76</v>
      </c>
      <c r="J204" s="19">
        <v>3996.24</v>
      </c>
      <c r="K204" s="7">
        <v>3196.99</v>
      </c>
      <c r="L204" s="7">
        <v>799.25</v>
      </c>
      <c r="M204" s="10">
        <f t="shared" si="15"/>
        <v>0</v>
      </c>
      <c r="N204" s="7">
        <v>3996.24</v>
      </c>
      <c r="O204" s="7">
        <v>3196.99</v>
      </c>
      <c r="P204" s="7">
        <v>799.25</v>
      </c>
      <c r="Q204" s="7">
        <v>2025</v>
      </c>
      <c r="R204" s="7">
        <v>999.06</v>
      </c>
      <c r="T204" s="7">
        <v>2025</v>
      </c>
      <c r="U204" s="7">
        <v>2997.18</v>
      </c>
      <c r="V204" s="7">
        <v>2397.7399999999998</v>
      </c>
      <c r="W204" s="7">
        <v>599.44000000000005</v>
      </c>
      <c r="X204" s="7"/>
      <c r="Y204" s="7"/>
      <c r="Z204" s="7"/>
    </row>
    <row r="205" spans="2:38" ht="195" hidden="1" x14ac:dyDescent="0.25">
      <c r="B205" s="12" t="s">
        <v>71</v>
      </c>
      <c r="C205" s="12" t="s">
        <v>487</v>
      </c>
      <c r="D205" s="7">
        <v>2025</v>
      </c>
      <c r="E205" s="12" t="s">
        <v>488</v>
      </c>
      <c r="F205" s="8" t="s">
        <v>90</v>
      </c>
      <c r="G205" s="7" t="s">
        <v>76</v>
      </c>
      <c r="I205" s="7" t="s">
        <v>76</v>
      </c>
      <c r="J205" s="19">
        <v>2995.23</v>
      </c>
      <c r="K205" s="7">
        <v>2396.19</v>
      </c>
      <c r="L205" s="7">
        <v>599.04999999999995</v>
      </c>
      <c r="M205" s="10">
        <f t="shared" si="15"/>
        <v>9.9999999997635314E-3</v>
      </c>
      <c r="N205" s="7">
        <v>2995.23</v>
      </c>
      <c r="O205" s="7">
        <v>2396.19</v>
      </c>
      <c r="P205" s="7">
        <v>599.04999999999995</v>
      </c>
      <c r="Q205" s="7">
        <v>2025</v>
      </c>
      <c r="R205" s="7">
        <v>748.81</v>
      </c>
      <c r="T205" s="7">
        <v>2025</v>
      </c>
      <c r="U205" s="7">
        <v>2246.42</v>
      </c>
      <c r="V205" s="7">
        <v>1797.14</v>
      </c>
      <c r="W205" s="7">
        <v>449.28</v>
      </c>
      <c r="X205" s="7"/>
      <c r="Y205" s="7"/>
      <c r="Z205" s="7"/>
    </row>
    <row r="206" spans="2:38" ht="180" hidden="1" x14ac:dyDescent="0.25">
      <c r="B206" s="12" t="s">
        <v>71</v>
      </c>
      <c r="C206" s="12" t="s">
        <v>489</v>
      </c>
      <c r="D206" s="7">
        <v>2025</v>
      </c>
      <c r="E206" s="12" t="s">
        <v>490</v>
      </c>
      <c r="F206" s="8" t="s">
        <v>90</v>
      </c>
      <c r="G206" s="7" t="s">
        <v>76</v>
      </c>
      <c r="I206" s="7" t="s">
        <v>76</v>
      </c>
      <c r="J206" s="19">
        <v>4101.5</v>
      </c>
      <c r="K206" s="7">
        <v>3280.84</v>
      </c>
      <c r="L206" s="7">
        <v>820.21</v>
      </c>
      <c r="M206" s="10">
        <f t="shared" si="15"/>
        <v>-0.4499999999998181</v>
      </c>
      <c r="N206" s="7">
        <v>4101.5</v>
      </c>
      <c r="O206" s="7">
        <v>3280.84</v>
      </c>
      <c r="P206" s="7">
        <v>820.21</v>
      </c>
      <c r="Q206" s="7">
        <v>2025</v>
      </c>
      <c r="R206" s="7">
        <v>1025.26</v>
      </c>
      <c r="T206" s="7">
        <v>2025</v>
      </c>
      <c r="U206" s="7">
        <v>3075.79</v>
      </c>
      <c r="V206" s="7">
        <v>2460.63</v>
      </c>
      <c r="W206" s="7">
        <v>615.16</v>
      </c>
      <c r="X206" s="7"/>
      <c r="Y206" s="7"/>
      <c r="Z206" s="7"/>
    </row>
    <row r="207" spans="2:38" s="21" customFormat="1" ht="90" x14ac:dyDescent="0.25">
      <c r="B207" s="62" t="s">
        <v>71</v>
      </c>
      <c r="C207" s="62" t="s">
        <v>491</v>
      </c>
      <c r="D207" s="21">
        <v>2023</v>
      </c>
      <c r="E207" s="62" t="s">
        <v>492</v>
      </c>
      <c r="F207" s="68" t="s">
        <v>74</v>
      </c>
      <c r="G207" s="21" t="s">
        <v>75</v>
      </c>
      <c r="H207" s="21">
        <v>2</v>
      </c>
      <c r="I207" s="21" t="s">
        <v>76</v>
      </c>
      <c r="J207" s="21">
        <v>89105.51</v>
      </c>
      <c r="K207" s="21">
        <v>71284.41</v>
      </c>
      <c r="L207" s="21">
        <v>17821.099999999999</v>
      </c>
      <c r="M207" s="53">
        <f t="shared" si="15"/>
        <v>0</v>
      </c>
      <c r="N207" s="21">
        <v>89105.51</v>
      </c>
      <c r="O207" s="21">
        <v>71284.41</v>
      </c>
      <c r="P207" s="46">
        <v>17821.099999999999</v>
      </c>
      <c r="Q207" s="21">
        <v>2025</v>
      </c>
      <c r="R207" s="25">
        <v>89105.51</v>
      </c>
      <c r="S207" s="21">
        <v>1</v>
      </c>
      <c r="T207" s="21">
        <v>2023</v>
      </c>
      <c r="U207" s="21">
        <v>89105.51</v>
      </c>
      <c r="V207" s="21">
        <v>71284.41</v>
      </c>
      <c r="W207" s="21">
        <v>17821.099999999999</v>
      </c>
      <c r="Z207" s="46"/>
    </row>
    <row r="208" spans="2:38" ht="195" hidden="1" x14ac:dyDescent="0.25">
      <c r="B208" s="12" t="s">
        <v>71</v>
      </c>
      <c r="C208" s="12" t="s">
        <v>493</v>
      </c>
      <c r="D208" s="7">
        <v>2025</v>
      </c>
      <c r="E208" s="12" t="s">
        <v>494</v>
      </c>
      <c r="F208" s="8" t="s">
        <v>74</v>
      </c>
      <c r="G208" s="7" t="s">
        <v>75</v>
      </c>
      <c r="H208" s="7">
        <v>1</v>
      </c>
      <c r="I208" s="7" t="s">
        <v>76</v>
      </c>
      <c r="J208" s="7">
        <v>89105.51</v>
      </c>
      <c r="K208" s="7">
        <v>71284.41</v>
      </c>
      <c r="L208" s="7">
        <v>17821.099999999999</v>
      </c>
      <c r="M208" s="10">
        <f t="shared" si="15"/>
        <v>0</v>
      </c>
      <c r="N208" s="7">
        <v>89105.51</v>
      </c>
      <c r="O208" s="7">
        <v>71284.41</v>
      </c>
      <c r="P208" s="7">
        <v>17821.099999999999</v>
      </c>
      <c r="Q208" s="7">
        <v>2026</v>
      </c>
      <c r="R208" s="7">
        <v>89105.51</v>
      </c>
      <c r="S208" s="7">
        <v>1</v>
      </c>
      <c r="T208" s="7">
        <v>2025</v>
      </c>
      <c r="U208" s="7">
        <v>89105.51</v>
      </c>
      <c r="V208" s="7">
        <v>71284.41</v>
      </c>
      <c r="W208" s="7">
        <v>17821.099999999999</v>
      </c>
      <c r="X208" s="7"/>
      <c r="Y208" s="7"/>
      <c r="Z208" s="7"/>
    </row>
    <row r="209" spans="2:38" ht="75" hidden="1" x14ac:dyDescent="0.25">
      <c r="B209" s="12" t="s">
        <v>71</v>
      </c>
      <c r="C209" s="12" t="s">
        <v>495</v>
      </c>
      <c r="D209" s="7">
        <v>2024</v>
      </c>
      <c r="E209" s="12" t="s">
        <v>496</v>
      </c>
      <c r="F209" s="8" t="s">
        <v>90</v>
      </c>
      <c r="G209" s="7" t="s">
        <v>75</v>
      </c>
      <c r="H209" s="7">
        <v>3</v>
      </c>
      <c r="I209" s="7" t="s">
        <v>75</v>
      </c>
      <c r="J209" s="19">
        <v>179836.11</v>
      </c>
      <c r="K209" s="7">
        <v>143868.88800000001</v>
      </c>
      <c r="L209" s="7">
        <v>35967.222000000002</v>
      </c>
      <c r="M209" s="10">
        <f t="shared" si="15"/>
        <v>0</v>
      </c>
      <c r="N209" s="7">
        <v>44959.027499999997</v>
      </c>
      <c r="O209" s="7">
        <v>35967.221999999994</v>
      </c>
      <c r="P209" s="7">
        <v>8991.8054999999986</v>
      </c>
      <c r="Q209" s="7">
        <v>2025</v>
      </c>
      <c r="R209" s="7">
        <v>35967.22</v>
      </c>
      <c r="T209" s="7">
        <v>2025</v>
      </c>
      <c r="U209" s="7"/>
      <c r="V209" s="7"/>
      <c r="W209" s="7"/>
      <c r="X209" s="7"/>
      <c r="Y209" s="7"/>
      <c r="Z209" s="7"/>
      <c r="AA209" s="19">
        <v>9536.3325262693361</v>
      </c>
      <c r="AB209" s="19">
        <v>5075.167614666605</v>
      </c>
      <c r="AC209" s="19">
        <v>4326.9799986990201</v>
      </c>
      <c r="AD209" s="19">
        <v>1975.5464483253529</v>
      </c>
      <c r="AE209" s="19">
        <v>4117.5042151284824</v>
      </c>
      <c r="AF209" s="19">
        <v>2115.8152983665482</v>
      </c>
      <c r="AG209" s="19">
        <v>4209.8334748517045</v>
      </c>
      <c r="AH209" s="19">
        <v>13601.847923692951</v>
      </c>
    </row>
    <row r="210" spans="2:38" ht="195" hidden="1" x14ac:dyDescent="0.25">
      <c r="B210" s="12" t="s">
        <v>71</v>
      </c>
      <c r="C210" s="12" t="s">
        <v>497</v>
      </c>
      <c r="D210" s="7">
        <v>2025</v>
      </c>
      <c r="E210" s="12" t="s">
        <v>498</v>
      </c>
      <c r="F210" s="8" t="s">
        <v>90</v>
      </c>
      <c r="G210" s="7" t="s">
        <v>76</v>
      </c>
      <c r="I210" s="7" t="s">
        <v>499</v>
      </c>
      <c r="J210" s="19">
        <v>26519.80286</v>
      </c>
      <c r="K210" s="7">
        <v>21215.842288</v>
      </c>
      <c r="L210" s="7">
        <v>5303.960572</v>
      </c>
      <c r="M210" s="10">
        <f t="shared" si="15"/>
        <v>0</v>
      </c>
      <c r="N210" s="7">
        <v>6629.9507149999999</v>
      </c>
      <c r="O210" s="7">
        <v>5303.960572</v>
      </c>
      <c r="P210" s="7">
        <v>1325.990143</v>
      </c>
      <c r="Q210" s="7">
        <v>2025</v>
      </c>
      <c r="R210" s="7">
        <v>6629.9507149999999</v>
      </c>
      <c r="T210" s="7">
        <v>2025</v>
      </c>
      <c r="U210" s="7"/>
      <c r="V210" s="7"/>
      <c r="W210" s="7"/>
      <c r="X210" s="7"/>
      <c r="Y210" s="7"/>
      <c r="Z210" s="7"/>
      <c r="AA210" s="7">
        <v>1836.2308904218326</v>
      </c>
      <c r="AB210" s="7">
        <v>831.81904249470699</v>
      </c>
      <c r="AC210" s="7">
        <v>1053.4041112136927</v>
      </c>
      <c r="AD210" s="7">
        <v>585.19791591191211</v>
      </c>
      <c r="AE210" s="7">
        <v>1062.7812622664526</v>
      </c>
      <c r="AF210" s="7">
        <v>496.78269153577901</v>
      </c>
      <c r="AG210" s="7">
        <v>763.73494716713151</v>
      </c>
    </row>
    <row r="211" spans="2:38" ht="120" hidden="1" x14ac:dyDescent="0.25">
      <c r="B211" s="12" t="s">
        <v>71</v>
      </c>
      <c r="C211" s="12" t="s">
        <v>500</v>
      </c>
      <c r="D211" s="7">
        <v>2025</v>
      </c>
      <c r="E211" s="12" t="s">
        <v>501</v>
      </c>
      <c r="F211" s="8" t="s">
        <v>90</v>
      </c>
      <c r="G211" s="7" t="s">
        <v>76</v>
      </c>
      <c r="H211" s="7">
        <v>1</v>
      </c>
      <c r="I211" s="7" t="s">
        <v>75</v>
      </c>
      <c r="J211" s="19">
        <v>8543.51</v>
      </c>
      <c r="K211" s="7">
        <v>6834.81</v>
      </c>
      <c r="L211" s="7">
        <v>1708.7</v>
      </c>
      <c r="M211" s="10">
        <f t="shared" si="15"/>
        <v>0</v>
      </c>
      <c r="N211" s="7">
        <v>2135.88</v>
      </c>
      <c r="O211" s="7">
        <v>1708.7</v>
      </c>
      <c r="P211" s="7">
        <v>427.18</v>
      </c>
      <c r="Q211" s="7">
        <v>2025</v>
      </c>
      <c r="R211" s="7">
        <v>2135.88</v>
      </c>
      <c r="T211" s="7">
        <v>2025</v>
      </c>
      <c r="U211" s="7"/>
      <c r="V211" s="7"/>
      <c r="W211" s="7"/>
      <c r="X211" s="7"/>
      <c r="Y211" s="7"/>
      <c r="Z211" s="7"/>
      <c r="AB211" s="7">
        <v>1530.6192000000001</v>
      </c>
      <c r="AL211" s="7">
        <v>605.26</v>
      </c>
    </row>
    <row r="212" spans="2:38" ht="120" hidden="1" x14ac:dyDescent="0.25">
      <c r="B212" s="12" t="s">
        <v>71</v>
      </c>
      <c r="C212" s="12" t="s">
        <v>502</v>
      </c>
      <c r="D212" s="7">
        <v>2026</v>
      </c>
      <c r="E212" s="12" t="s">
        <v>503</v>
      </c>
      <c r="F212" s="8" t="s">
        <v>90</v>
      </c>
      <c r="G212" s="7" t="s">
        <v>75</v>
      </c>
      <c r="H212" s="7">
        <v>2</v>
      </c>
      <c r="I212" s="7" t="s">
        <v>75</v>
      </c>
      <c r="J212" s="19">
        <v>27488.38</v>
      </c>
      <c r="K212" s="7">
        <v>21990.703264000003</v>
      </c>
      <c r="L212" s="7">
        <v>5497.6758160000009</v>
      </c>
      <c r="M212" s="10">
        <f t="shared" si="15"/>
        <v>-9.1999999494873919E-4</v>
      </c>
      <c r="N212" s="7">
        <v>6872.0947700000006</v>
      </c>
      <c r="O212" s="7">
        <v>5497.6758159999999</v>
      </c>
      <c r="P212" s="7">
        <v>1374.418954</v>
      </c>
      <c r="Q212" s="7">
        <v>2026</v>
      </c>
      <c r="R212" s="22">
        <v>6872.0947700000006</v>
      </c>
      <c r="U212" s="7"/>
      <c r="V212" s="7"/>
      <c r="W212" s="7"/>
      <c r="X212" s="7"/>
      <c r="Y212" s="7"/>
      <c r="Z212" s="7"/>
      <c r="AB212" s="7">
        <v>4350.6952785732929</v>
      </c>
      <c r="AL212" s="7">
        <v>2521.3994914267082</v>
      </c>
    </row>
    <row r="213" spans="2:38" ht="165" hidden="1" x14ac:dyDescent="0.25">
      <c r="B213" s="12" t="s">
        <v>71</v>
      </c>
      <c r="C213" s="12" t="s">
        <v>504</v>
      </c>
      <c r="D213" s="7">
        <v>2025</v>
      </c>
      <c r="E213" s="12" t="s">
        <v>505</v>
      </c>
      <c r="F213" s="8" t="s">
        <v>90</v>
      </c>
      <c r="G213" s="7" t="s">
        <v>75</v>
      </c>
      <c r="H213" s="7">
        <v>4</v>
      </c>
      <c r="I213" s="7" t="s">
        <v>75</v>
      </c>
      <c r="J213" s="19">
        <v>46869.91</v>
      </c>
      <c r="K213" s="7">
        <v>37495.93</v>
      </c>
      <c r="L213" s="7">
        <v>9373.98</v>
      </c>
      <c r="M213" s="10">
        <f t="shared" si="15"/>
        <v>0</v>
      </c>
      <c r="N213" s="7">
        <v>11717.48</v>
      </c>
      <c r="O213" s="7">
        <v>9373.98</v>
      </c>
      <c r="P213" s="7">
        <v>2343.5</v>
      </c>
      <c r="Q213" s="7">
        <v>2026</v>
      </c>
      <c r="R213" s="22">
        <v>11717.48</v>
      </c>
      <c r="U213" s="7"/>
      <c r="V213" s="7"/>
      <c r="W213" s="7"/>
      <c r="X213" s="7"/>
      <c r="Y213" s="7"/>
      <c r="Z213" s="7"/>
      <c r="AA213" s="7">
        <v>35152.43</v>
      </c>
    </row>
    <row r="214" spans="2:38" ht="150" x14ac:dyDescent="0.25">
      <c r="B214" s="12" t="s">
        <v>71</v>
      </c>
      <c r="C214" s="12" t="s">
        <v>506</v>
      </c>
      <c r="D214" s="7">
        <v>2020</v>
      </c>
      <c r="E214" s="12" t="s">
        <v>507</v>
      </c>
      <c r="F214" s="8" t="s">
        <v>74</v>
      </c>
      <c r="G214" s="7" t="s">
        <v>75</v>
      </c>
      <c r="H214" s="7">
        <v>2</v>
      </c>
      <c r="I214" s="7" t="s">
        <v>76</v>
      </c>
      <c r="J214" s="21">
        <v>14942</v>
      </c>
      <c r="K214" s="21">
        <v>11953.6</v>
      </c>
      <c r="L214" s="21">
        <v>2988.4</v>
      </c>
      <c r="M214" s="53">
        <f t="shared" si="15"/>
        <v>0</v>
      </c>
      <c r="N214" s="21">
        <v>14942</v>
      </c>
      <c r="O214" s="21">
        <v>11953.6</v>
      </c>
      <c r="P214" s="46">
        <v>2988.4</v>
      </c>
      <c r="Q214" s="7">
        <v>2023</v>
      </c>
      <c r="R214" s="25">
        <v>14942</v>
      </c>
      <c r="S214" s="7">
        <v>1</v>
      </c>
      <c r="T214" s="7">
        <v>2020</v>
      </c>
      <c r="X214" s="21">
        <f>+O214</f>
        <v>11953.6</v>
      </c>
      <c r="Z214" s="44">
        <f t="shared" ref="Z214:Z219" si="17">+X214</f>
        <v>11953.6</v>
      </c>
    </row>
    <row r="215" spans="2:38" ht="165" x14ac:dyDescent="0.25">
      <c r="B215" s="12" t="s">
        <v>71</v>
      </c>
      <c r="C215" s="12" t="s">
        <v>508</v>
      </c>
      <c r="D215" s="7">
        <v>2023</v>
      </c>
      <c r="E215" s="12" t="s">
        <v>509</v>
      </c>
      <c r="F215" s="8" t="s">
        <v>74</v>
      </c>
      <c r="G215" s="7" t="s">
        <v>75</v>
      </c>
      <c r="H215" s="7">
        <v>1</v>
      </c>
      <c r="I215" s="7" t="s">
        <v>76</v>
      </c>
      <c r="J215" s="21">
        <v>24050</v>
      </c>
      <c r="K215" s="21">
        <v>19240</v>
      </c>
      <c r="L215" s="21">
        <v>4810</v>
      </c>
      <c r="M215" s="53">
        <f t="shared" si="15"/>
        <v>0</v>
      </c>
      <c r="N215" s="21">
        <v>24050</v>
      </c>
      <c r="O215" s="21">
        <v>19240</v>
      </c>
      <c r="P215" s="46">
        <v>4810</v>
      </c>
      <c r="Q215" s="7">
        <v>2023</v>
      </c>
      <c r="R215" s="25">
        <v>24050</v>
      </c>
      <c r="T215" s="7">
        <v>2023</v>
      </c>
      <c r="X215" s="21">
        <f>+O215</f>
        <v>19240</v>
      </c>
      <c r="Z215" s="44">
        <f t="shared" si="17"/>
        <v>19240</v>
      </c>
    </row>
    <row r="216" spans="2:38" ht="105" x14ac:dyDescent="0.25">
      <c r="B216" s="12" t="s">
        <v>71</v>
      </c>
      <c r="C216" s="12" t="s">
        <v>510</v>
      </c>
      <c r="D216" s="7">
        <v>2024</v>
      </c>
      <c r="E216" s="12" t="s">
        <v>511</v>
      </c>
      <c r="F216" s="8" t="s">
        <v>74</v>
      </c>
      <c r="G216" s="7" t="s">
        <v>76</v>
      </c>
      <c r="I216" s="7" t="s">
        <v>76</v>
      </c>
      <c r="J216" s="21">
        <v>7250</v>
      </c>
      <c r="K216" s="21">
        <v>5800</v>
      </c>
      <c r="L216" s="21">
        <v>1450</v>
      </c>
      <c r="M216" s="53">
        <f t="shared" si="15"/>
        <v>0</v>
      </c>
      <c r="N216" s="21">
        <v>7250</v>
      </c>
      <c r="O216" s="21">
        <v>5800</v>
      </c>
      <c r="P216" s="46">
        <v>1450</v>
      </c>
      <c r="Q216" s="7">
        <v>2023</v>
      </c>
      <c r="R216" s="25">
        <v>7250</v>
      </c>
      <c r="T216" s="7">
        <v>2024</v>
      </c>
      <c r="X216" s="21">
        <f>+O216</f>
        <v>5800</v>
      </c>
      <c r="Z216" s="44">
        <f t="shared" si="17"/>
        <v>5800</v>
      </c>
    </row>
    <row r="217" spans="2:38" ht="75" hidden="1" x14ac:dyDescent="0.25">
      <c r="B217" s="12" t="s">
        <v>71</v>
      </c>
      <c r="C217" s="12" t="s">
        <v>512</v>
      </c>
      <c r="D217" s="7">
        <v>2025</v>
      </c>
      <c r="E217" s="12" t="s">
        <v>513</v>
      </c>
      <c r="F217" s="8" t="s">
        <v>74</v>
      </c>
      <c r="G217" s="7" t="s">
        <v>76</v>
      </c>
      <c r="I217" s="7" t="s">
        <v>76</v>
      </c>
      <c r="J217" s="7">
        <v>3000</v>
      </c>
      <c r="K217" s="7">
        <v>2400</v>
      </c>
      <c r="L217" s="7">
        <v>600</v>
      </c>
      <c r="M217" s="10">
        <f t="shared" si="15"/>
        <v>0</v>
      </c>
      <c r="N217" s="7">
        <v>3000</v>
      </c>
      <c r="O217" s="7">
        <v>2400</v>
      </c>
      <c r="P217" s="7">
        <v>600</v>
      </c>
      <c r="Q217" s="7">
        <v>2023</v>
      </c>
      <c r="R217" s="7">
        <v>3000</v>
      </c>
      <c r="T217" s="7">
        <v>2025</v>
      </c>
      <c r="U217" s="7"/>
      <c r="V217" s="7"/>
      <c r="W217" s="7"/>
      <c r="Z217" s="11">
        <f t="shared" si="17"/>
        <v>0</v>
      </c>
    </row>
    <row r="218" spans="2:38" ht="150" x14ac:dyDescent="0.25">
      <c r="B218" s="12" t="s">
        <v>71</v>
      </c>
      <c r="C218" s="12" t="s">
        <v>514</v>
      </c>
      <c r="D218" s="7">
        <v>2024</v>
      </c>
      <c r="E218" s="12" t="s">
        <v>515</v>
      </c>
      <c r="F218" s="8" t="s">
        <v>90</v>
      </c>
      <c r="G218" s="7" t="s">
        <v>76</v>
      </c>
      <c r="I218" s="7" t="s">
        <v>75</v>
      </c>
      <c r="J218" s="35">
        <v>2816.5</v>
      </c>
      <c r="K218" s="21">
        <v>2253.1999999999998</v>
      </c>
      <c r="L218" s="21">
        <v>563.29999999999995</v>
      </c>
      <c r="M218" s="53">
        <f t="shared" si="15"/>
        <v>0</v>
      </c>
      <c r="N218" s="21">
        <v>704.12</v>
      </c>
      <c r="O218" s="21">
        <v>563.29599999999994</v>
      </c>
      <c r="P218" s="57">
        <v>140.82399999999998</v>
      </c>
      <c r="Q218" s="7">
        <v>2024</v>
      </c>
      <c r="R218" s="25">
        <v>704.12</v>
      </c>
      <c r="T218" s="7">
        <v>2024</v>
      </c>
      <c r="U218" s="35"/>
      <c r="X218" s="21">
        <f>+O218</f>
        <v>563.29599999999994</v>
      </c>
      <c r="Z218" s="47">
        <f t="shared" si="17"/>
        <v>563.29599999999994</v>
      </c>
      <c r="AE218" s="7">
        <v>359.1</v>
      </c>
      <c r="AG218" s="7">
        <v>345.02</v>
      </c>
    </row>
    <row r="219" spans="2:38" ht="150" x14ac:dyDescent="0.25">
      <c r="B219" s="12" t="s">
        <v>71</v>
      </c>
      <c r="C219" s="12" t="s">
        <v>516</v>
      </c>
      <c r="D219" s="7">
        <v>2024</v>
      </c>
      <c r="E219" s="12" t="s">
        <v>517</v>
      </c>
      <c r="F219" s="8" t="s">
        <v>90</v>
      </c>
      <c r="G219" s="7" t="s">
        <v>76</v>
      </c>
      <c r="I219" s="7" t="s">
        <v>75</v>
      </c>
      <c r="J219" s="35">
        <v>4170.1099999999997</v>
      </c>
      <c r="K219" s="21">
        <v>3336.08</v>
      </c>
      <c r="L219" s="21">
        <v>834.02</v>
      </c>
      <c r="M219" s="53">
        <f t="shared" si="15"/>
        <v>-9.999999999308784E-3</v>
      </c>
      <c r="N219" s="21">
        <v>1042.53</v>
      </c>
      <c r="O219" s="21">
        <v>834.02399999999989</v>
      </c>
      <c r="P219" s="57">
        <v>208.50599999999997</v>
      </c>
      <c r="Q219" s="7">
        <v>2024</v>
      </c>
      <c r="R219" s="25">
        <v>1042.53</v>
      </c>
      <c r="T219" s="7">
        <v>2024</v>
      </c>
      <c r="U219" s="35"/>
      <c r="X219" s="21">
        <f>+O219</f>
        <v>834.02399999999989</v>
      </c>
      <c r="Z219" s="47">
        <f t="shared" si="17"/>
        <v>834.02399999999989</v>
      </c>
      <c r="AA219" s="7">
        <v>625.52</v>
      </c>
      <c r="AB219" s="7">
        <v>417.01</v>
      </c>
    </row>
    <row r="220" spans="2:38" ht="150" hidden="1" x14ac:dyDescent="0.25">
      <c r="B220" s="12" t="s">
        <v>71</v>
      </c>
      <c r="C220" s="12" t="s">
        <v>516</v>
      </c>
      <c r="D220" s="7">
        <v>2025</v>
      </c>
      <c r="E220" s="12" t="s">
        <v>518</v>
      </c>
      <c r="F220" s="8" t="s">
        <v>90</v>
      </c>
      <c r="G220" s="7" t="s">
        <v>76</v>
      </c>
      <c r="I220" s="7" t="s">
        <v>75</v>
      </c>
      <c r="J220" s="19">
        <v>4172</v>
      </c>
      <c r="K220" s="7">
        <v>3337.5999999999995</v>
      </c>
      <c r="L220" s="7">
        <v>834.39999999999986</v>
      </c>
      <c r="M220" s="10">
        <f t="shared" si="15"/>
        <v>0</v>
      </c>
      <c r="N220" s="7">
        <v>1043</v>
      </c>
      <c r="O220" s="7">
        <v>834.4</v>
      </c>
      <c r="P220" s="7">
        <v>208.6</v>
      </c>
      <c r="Q220" s="7">
        <v>2025</v>
      </c>
      <c r="R220" s="7">
        <v>1043</v>
      </c>
      <c r="T220" s="7">
        <v>2025</v>
      </c>
      <c r="U220" s="7"/>
      <c r="V220" s="7"/>
      <c r="W220" s="7"/>
      <c r="X220" s="7"/>
      <c r="Y220" s="7"/>
      <c r="Z220" s="7"/>
      <c r="AA220" s="7">
        <v>625.79999999999995</v>
      </c>
      <c r="AB220" s="7">
        <v>417.20000000000005</v>
      </c>
    </row>
    <row r="221" spans="2:38" ht="150" hidden="1" x14ac:dyDescent="0.25">
      <c r="B221" s="12" t="s">
        <v>71</v>
      </c>
      <c r="C221" s="12" t="s">
        <v>519</v>
      </c>
      <c r="D221" s="7">
        <v>2025</v>
      </c>
      <c r="E221" s="12" t="s">
        <v>520</v>
      </c>
      <c r="F221" s="8" t="s">
        <v>90</v>
      </c>
      <c r="G221" s="7" t="s">
        <v>76</v>
      </c>
      <c r="I221" s="7" t="s">
        <v>75</v>
      </c>
      <c r="J221" s="19">
        <v>3040.48</v>
      </c>
      <c r="K221" s="7">
        <v>2432.38</v>
      </c>
      <c r="L221" s="7">
        <v>608.1</v>
      </c>
      <c r="M221" s="10">
        <f t="shared" si="15"/>
        <v>0</v>
      </c>
      <c r="N221" s="7">
        <v>760.12</v>
      </c>
      <c r="O221" s="7">
        <v>608.1</v>
      </c>
      <c r="P221" s="7">
        <v>152.02000000000001</v>
      </c>
      <c r="Q221" s="7">
        <v>2025</v>
      </c>
      <c r="R221" s="7">
        <v>760.12</v>
      </c>
      <c r="T221" s="7">
        <v>2025</v>
      </c>
      <c r="U221" s="7"/>
      <c r="V221" s="7"/>
      <c r="W221" s="7"/>
      <c r="X221" s="7"/>
      <c r="Y221" s="7"/>
      <c r="Z221" s="7"/>
      <c r="AE221" s="7">
        <v>387.66</v>
      </c>
      <c r="AG221" s="7">
        <v>372.46</v>
      </c>
    </row>
    <row r="222" spans="2:38" ht="150" hidden="1" x14ac:dyDescent="0.25">
      <c r="B222" s="12" t="s">
        <v>71</v>
      </c>
      <c r="C222" s="12" t="s">
        <v>521</v>
      </c>
      <c r="D222" s="7">
        <v>2025</v>
      </c>
      <c r="E222" s="12" t="s">
        <v>522</v>
      </c>
      <c r="F222" s="8" t="s">
        <v>90</v>
      </c>
      <c r="G222" s="7" t="s">
        <v>76</v>
      </c>
      <c r="I222" s="7" t="s">
        <v>75</v>
      </c>
      <c r="J222" s="19">
        <v>5567.72</v>
      </c>
      <c r="K222" s="7">
        <v>4454.17</v>
      </c>
      <c r="L222" s="7">
        <v>1113.54</v>
      </c>
      <c r="M222" s="10">
        <f t="shared" si="15"/>
        <v>-1.0000000000218279E-2</v>
      </c>
      <c r="N222" s="7">
        <v>1391.93</v>
      </c>
      <c r="O222" s="7">
        <v>1113.54</v>
      </c>
      <c r="P222" s="7">
        <v>278.38</v>
      </c>
      <c r="Q222" s="7">
        <v>2025</v>
      </c>
      <c r="R222" s="7">
        <v>1391.93</v>
      </c>
      <c r="T222" s="7">
        <v>2025</v>
      </c>
      <c r="U222" s="7"/>
      <c r="V222" s="7"/>
      <c r="W222" s="7"/>
      <c r="X222" s="7"/>
      <c r="Y222" s="7"/>
      <c r="Z222" s="7"/>
      <c r="AE222" s="7">
        <v>389.74</v>
      </c>
      <c r="AG222" s="7">
        <v>375.82</v>
      </c>
      <c r="AH222" s="7">
        <v>626.37</v>
      </c>
    </row>
    <row r="223" spans="2:38" ht="135" hidden="1" x14ac:dyDescent="0.25">
      <c r="B223" s="12" t="s">
        <v>71</v>
      </c>
      <c r="C223" s="12" t="s">
        <v>523</v>
      </c>
      <c r="D223" s="7">
        <v>2025</v>
      </c>
      <c r="E223" s="12" t="s">
        <v>524</v>
      </c>
      <c r="F223" s="8" t="s">
        <v>90</v>
      </c>
      <c r="G223" s="7" t="s">
        <v>76</v>
      </c>
      <c r="I223" s="7" t="s">
        <v>75</v>
      </c>
      <c r="J223" s="19">
        <v>3576</v>
      </c>
      <c r="K223" s="7">
        <v>2860.8</v>
      </c>
      <c r="L223" s="7">
        <v>715.2</v>
      </c>
      <c r="M223" s="10">
        <f t="shared" si="15"/>
        <v>0</v>
      </c>
      <c r="N223" s="7">
        <v>894</v>
      </c>
      <c r="O223" s="7">
        <v>715.2</v>
      </c>
      <c r="P223" s="7">
        <v>178.8</v>
      </c>
      <c r="Q223" s="7">
        <v>2025</v>
      </c>
      <c r="R223" s="7">
        <v>894</v>
      </c>
      <c r="T223" s="7">
        <v>2025</v>
      </c>
      <c r="U223" s="7"/>
      <c r="V223" s="7"/>
      <c r="W223" s="7"/>
      <c r="X223" s="7"/>
      <c r="Y223" s="7"/>
      <c r="Z223" s="7"/>
      <c r="AA223" s="7">
        <v>536.4</v>
      </c>
      <c r="AB223" s="7">
        <v>357.6</v>
      </c>
    </row>
    <row r="224" spans="2:38" ht="150" hidden="1" x14ac:dyDescent="0.25">
      <c r="B224" s="12" t="s">
        <v>71</v>
      </c>
      <c r="C224" s="12" t="s">
        <v>525</v>
      </c>
      <c r="D224" s="7">
        <v>2026</v>
      </c>
      <c r="E224" s="12" t="s">
        <v>526</v>
      </c>
      <c r="F224" s="8" t="s">
        <v>90</v>
      </c>
      <c r="G224" s="7" t="s">
        <v>76</v>
      </c>
      <c r="I224" s="7" t="s">
        <v>75</v>
      </c>
      <c r="J224" s="19">
        <v>3576</v>
      </c>
      <c r="K224" s="7">
        <v>2860.8</v>
      </c>
      <c r="L224" s="7">
        <v>715.2</v>
      </c>
      <c r="M224" s="10">
        <f t="shared" si="15"/>
        <v>0</v>
      </c>
      <c r="N224" s="7">
        <v>894</v>
      </c>
      <c r="O224" s="7">
        <v>715.2</v>
      </c>
      <c r="P224" s="7">
        <v>178.8</v>
      </c>
      <c r="Q224" s="7">
        <v>2026</v>
      </c>
      <c r="R224" s="7">
        <v>894</v>
      </c>
      <c r="T224" s="7">
        <v>2026</v>
      </c>
      <c r="U224" s="7"/>
      <c r="V224" s="7"/>
      <c r="W224" s="7"/>
      <c r="X224" s="7"/>
      <c r="Y224" s="7"/>
      <c r="Z224" s="7"/>
      <c r="AA224" s="7">
        <v>536.4</v>
      </c>
      <c r="AB224" s="7">
        <v>357.6</v>
      </c>
    </row>
    <row r="225" spans="2:40" ht="150" hidden="1" x14ac:dyDescent="0.25">
      <c r="B225" s="12" t="s">
        <v>71</v>
      </c>
      <c r="C225" s="12" t="s">
        <v>525</v>
      </c>
      <c r="D225" s="7">
        <v>2026</v>
      </c>
      <c r="E225" s="12" t="s">
        <v>527</v>
      </c>
      <c r="F225" s="8" t="s">
        <v>90</v>
      </c>
      <c r="G225" s="7" t="s">
        <v>76</v>
      </c>
      <c r="I225" s="7" t="s">
        <v>75</v>
      </c>
      <c r="J225" s="19">
        <v>4765.2199999999993</v>
      </c>
      <c r="K225" s="7">
        <v>3812.1759999999999</v>
      </c>
      <c r="L225" s="7">
        <v>953.04399999999998</v>
      </c>
      <c r="M225" s="10">
        <f t="shared" si="15"/>
        <v>0</v>
      </c>
      <c r="N225" s="7">
        <v>1191.3050000000001</v>
      </c>
      <c r="O225" s="7">
        <v>953.04</v>
      </c>
      <c r="P225" s="7">
        <v>238.26</v>
      </c>
      <c r="Q225" s="7">
        <v>2026</v>
      </c>
      <c r="R225" s="7">
        <v>1191.31</v>
      </c>
      <c r="T225" s="7">
        <v>2026</v>
      </c>
      <c r="U225" s="7"/>
      <c r="V225" s="7"/>
      <c r="W225" s="7"/>
      <c r="X225" s="7"/>
      <c r="Y225" s="7"/>
      <c r="Z225" s="7"/>
      <c r="AE225" s="7">
        <v>333.57</v>
      </c>
      <c r="AG225" s="7">
        <v>321.64999999999998</v>
      </c>
      <c r="AH225" s="7">
        <v>536.09</v>
      </c>
    </row>
    <row r="226" spans="2:40" ht="120" x14ac:dyDescent="0.25">
      <c r="B226" s="12" t="s">
        <v>71</v>
      </c>
      <c r="C226" s="12" t="s">
        <v>528</v>
      </c>
      <c r="D226" s="7">
        <v>2023</v>
      </c>
      <c r="E226" s="12" t="s">
        <v>529</v>
      </c>
      <c r="F226" s="8" t="s">
        <v>90</v>
      </c>
      <c r="G226" s="7" t="s">
        <v>76</v>
      </c>
      <c r="I226" s="7" t="s">
        <v>75</v>
      </c>
      <c r="J226" s="35">
        <v>21636.36</v>
      </c>
      <c r="K226" s="21">
        <v>17309.09</v>
      </c>
      <c r="L226" s="21">
        <v>4327.2700000000004</v>
      </c>
      <c r="M226" s="53">
        <f t="shared" si="15"/>
        <v>0</v>
      </c>
      <c r="N226" s="21">
        <v>5409.09</v>
      </c>
      <c r="O226" s="21">
        <v>4327.2700000000004</v>
      </c>
      <c r="P226" s="57">
        <v>1081.82</v>
      </c>
      <c r="Q226" s="7">
        <v>2023</v>
      </c>
      <c r="R226" s="25">
        <v>5409.09</v>
      </c>
      <c r="T226" s="7">
        <v>2023</v>
      </c>
      <c r="U226" s="35"/>
      <c r="X226" s="21">
        <f>+O226</f>
        <v>4327.2700000000004</v>
      </c>
      <c r="Z226" s="47">
        <f t="shared" ref="Z226:Z227" si="18">+X226</f>
        <v>4327.2700000000004</v>
      </c>
      <c r="AE226" s="7">
        <v>5409.09</v>
      </c>
    </row>
    <row r="227" spans="2:40" ht="150" x14ac:dyDescent="0.25">
      <c r="B227" s="12" t="s">
        <v>71</v>
      </c>
      <c r="C227" s="12" t="s">
        <v>530</v>
      </c>
      <c r="D227" s="7">
        <v>2024</v>
      </c>
      <c r="E227" s="12" t="s">
        <v>531</v>
      </c>
      <c r="F227" s="8" t="s">
        <v>90</v>
      </c>
      <c r="G227" s="7" t="s">
        <v>76</v>
      </c>
      <c r="I227" s="7" t="s">
        <v>75</v>
      </c>
      <c r="J227" s="35">
        <v>10909.09</v>
      </c>
      <c r="K227" s="21">
        <v>8727.27</v>
      </c>
      <c r="L227" s="21">
        <v>2181.81</v>
      </c>
      <c r="M227" s="53">
        <f t="shared" si="15"/>
        <v>-1.0000000000218279E-2</v>
      </c>
      <c r="N227" s="21">
        <v>2727.27</v>
      </c>
      <c r="O227" s="21">
        <v>2181.81</v>
      </c>
      <c r="P227" s="57">
        <v>545.45000000000005</v>
      </c>
      <c r="Q227" s="7">
        <v>2024</v>
      </c>
      <c r="R227" s="25">
        <v>2727.27</v>
      </c>
      <c r="T227" s="7">
        <v>2024</v>
      </c>
      <c r="U227" s="35"/>
      <c r="X227" s="21">
        <f>+O227</f>
        <v>2181.81</v>
      </c>
      <c r="Z227" s="47">
        <f t="shared" si="18"/>
        <v>2181.81</v>
      </c>
      <c r="AE227" s="7">
        <v>2727.27</v>
      </c>
    </row>
    <row r="228" spans="2:40" ht="270" hidden="1" x14ac:dyDescent="0.25">
      <c r="B228" s="12" t="s">
        <v>71</v>
      </c>
      <c r="C228" s="12" t="s">
        <v>532</v>
      </c>
      <c r="D228" s="7">
        <v>2025</v>
      </c>
      <c r="E228" s="12" t="s">
        <v>533</v>
      </c>
      <c r="F228" s="8" t="s">
        <v>90</v>
      </c>
      <c r="G228" s="7" t="s">
        <v>75</v>
      </c>
      <c r="H228" s="7">
        <v>4</v>
      </c>
      <c r="I228" s="7" t="s">
        <v>75</v>
      </c>
      <c r="J228" s="19">
        <v>95641.369250000003</v>
      </c>
      <c r="K228" s="7">
        <v>76513.095400000006</v>
      </c>
      <c r="L228" s="7">
        <v>19128.273850000001</v>
      </c>
      <c r="M228" s="10">
        <f t="shared" si="15"/>
        <v>0</v>
      </c>
      <c r="N228" s="7">
        <v>23910.342312500001</v>
      </c>
      <c r="O228" s="7">
        <v>19128.273850000001</v>
      </c>
      <c r="P228" s="7">
        <v>4782.0684625000004</v>
      </c>
      <c r="Q228" s="7">
        <v>2026</v>
      </c>
      <c r="R228" s="7">
        <v>24061.414812499999</v>
      </c>
      <c r="S228" s="7">
        <v>4</v>
      </c>
      <c r="T228" s="7">
        <v>2026</v>
      </c>
      <c r="U228" s="7">
        <v>604.29</v>
      </c>
      <c r="V228" s="7">
        <v>483.43199999999996</v>
      </c>
      <c r="W228" s="7">
        <v>120.85799999999999</v>
      </c>
      <c r="X228" s="7"/>
      <c r="Y228" s="7"/>
      <c r="Z228" s="7"/>
      <c r="AA228" s="7">
        <v>3926.4658394819949</v>
      </c>
      <c r="AB228" s="7">
        <v>2864.3325222522672</v>
      </c>
      <c r="AC228" s="7">
        <v>3711.6117387780841</v>
      </c>
      <c r="AD228" s="7">
        <v>1094.7681721092135</v>
      </c>
      <c r="AE228" s="7">
        <v>2948.0870543576984</v>
      </c>
      <c r="AF228" s="7">
        <v>1492.2907632623508</v>
      </c>
      <c r="AG228" s="7">
        <v>2167.5798715627448</v>
      </c>
      <c r="AH228" s="7">
        <v>4626.1776378202803</v>
      </c>
      <c r="AK228" s="7">
        <v>473.45096892878792</v>
      </c>
      <c r="AL228" s="7">
        <v>220.72870638774873</v>
      </c>
      <c r="AM228" s="7">
        <v>183.41866224059032</v>
      </c>
    </row>
    <row r="229" spans="2:40" ht="240" hidden="1" x14ac:dyDescent="0.25">
      <c r="B229" s="12" t="s">
        <v>71</v>
      </c>
      <c r="C229" s="12" t="s">
        <v>534</v>
      </c>
      <c r="D229" s="7">
        <v>2021</v>
      </c>
      <c r="E229" s="12" t="s">
        <v>535</v>
      </c>
      <c r="F229" s="8" t="s">
        <v>74</v>
      </c>
      <c r="G229" s="7" t="s">
        <v>75</v>
      </c>
      <c r="H229" s="7">
        <v>5</v>
      </c>
      <c r="I229" s="7" t="s">
        <v>76</v>
      </c>
      <c r="J229" s="25">
        <v>241725.74</v>
      </c>
      <c r="K229" s="21">
        <v>193380.592</v>
      </c>
      <c r="L229" s="21">
        <v>48345.148000000001</v>
      </c>
      <c r="M229" s="60">
        <f t="shared" si="15"/>
        <v>0</v>
      </c>
      <c r="N229" s="21">
        <v>241725.74</v>
      </c>
      <c r="O229" s="21">
        <v>193380.592</v>
      </c>
      <c r="P229" s="46">
        <v>48345.148000000001</v>
      </c>
      <c r="Q229" s="7">
        <v>2021</v>
      </c>
      <c r="R229" s="25">
        <v>22095.242857142857</v>
      </c>
      <c r="S229" s="7">
        <v>3</v>
      </c>
      <c r="T229" s="7">
        <v>2021</v>
      </c>
      <c r="U229" s="21">
        <v>77333.350000000006</v>
      </c>
      <c r="V229" s="21">
        <v>61866.68</v>
      </c>
      <c r="W229" s="21">
        <v>15466.67</v>
      </c>
      <c r="X229" s="25">
        <f>+O229</f>
        <v>193380.592</v>
      </c>
      <c r="Y229" s="25" t="s">
        <v>546</v>
      </c>
      <c r="Z229" s="44"/>
    </row>
    <row r="230" spans="2:40" ht="135" hidden="1" x14ac:dyDescent="0.25">
      <c r="B230" s="12" t="s">
        <v>71</v>
      </c>
      <c r="C230" s="12" t="s">
        <v>536</v>
      </c>
      <c r="D230" s="7">
        <v>2025</v>
      </c>
      <c r="E230" s="12" t="s">
        <v>537</v>
      </c>
      <c r="F230" s="8" t="s">
        <v>90</v>
      </c>
      <c r="G230" s="7" t="s">
        <v>75</v>
      </c>
      <c r="H230" s="7">
        <v>5</v>
      </c>
      <c r="I230" s="7" t="s">
        <v>75</v>
      </c>
      <c r="J230" s="19">
        <v>27987.5</v>
      </c>
      <c r="K230" s="7">
        <v>22390</v>
      </c>
      <c r="L230" s="7">
        <v>5597.5</v>
      </c>
      <c r="M230" s="10">
        <f t="shared" si="15"/>
        <v>0</v>
      </c>
      <c r="N230" s="7">
        <v>6996.87</v>
      </c>
      <c r="O230" s="7">
        <v>5597.5</v>
      </c>
      <c r="P230" s="7">
        <v>1399.37</v>
      </c>
      <c r="Q230" s="7">
        <v>2025</v>
      </c>
      <c r="R230" s="7">
        <v>6996.87</v>
      </c>
      <c r="T230" s="7">
        <v>2025</v>
      </c>
      <c r="U230" s="7"/>
      <c r="V230" s="7"/>
      <c r="W230" s="7"/>
      <c r="X230" s="7"/>
      <c r="Y230" s="7"/>
      <c r="Z230" s="7"/>
      <c r="AA230" s="7" t="s">
        <v>538</v>
      </c>
      <c r="AC230" s="7">
        <v>20990.63</v>
      </c>
    </row>
    <row r="231" spans="2:40" ht="105" hidden="1" x14ac:dyDescent="0.25">
      <c r="B231" s="12" t="s">
        <v>71</v>
      </c>
      <c r="C231" s="12" t="s">
        <v>539</v>
      </c>
      <c r="D231" s="7">
        <v>2026</v>
      </c>
      <c r="E231" s="12" t="s">
        <v>540</v>
      </c>
      <c r="F231" s="8" t="s">
        <v>90</v>
      </c>
      <c r="G231" s="7" t="s">
        <v>76</v>
      </c>
      <c r="H231" s="7">
        <v>1</v>
      </c>
      <c r="I231" s="7" t="s">
        <v>75</v>
      </c>
      <c r="J231" s="19">
        <v>19880.53</v>
      </c>
      <c r="K231" s="7">
        <v>15904.42</v>
      </c>
      <c r="L231" s="7">
        <v>3976.11</v>
      </c>
      <c r="M231" s="10">
        <f t="shared" si="15"/>
        <v>0</v>
      </c>
      <c r="N231" s="7">
        <v>4970.1400000000003</v>
      </c>
      <c r="O231" s="7">
        <v>3976.11</v>
      </c>
      <c r="P231" s="7">
        <v>994.03</v>
      </c>
      <c r="Q231" s="7" t="s">
        <v>362</v>
      </c>
      <c r="R231" s="7">
        <v>4970.1400000000003</v>
      </c>
      <c r="T231" s="7" t="s">
        <v>362</v>
      </c>
      <c r="U231" s="7"/>
      <c r="V231" s="7"/>
      <c r="W231" s="7"/>
      <c r="X231" s="7"/>
      <c r="Y231" s="7"/>
      <c r="Z231" s="7"/>
      <c r="AA231" s="7">
        <v>14910.39</v>
      </c>
    </row>
    <row r="232" spans="2:40" ht="135" hidden="1" x14ac:dyDescent="0.25">
      <c r="B232" s="12" t="s">
        <v>71</v>
      </c>
      <c r="C232" s="12" t="s">
        <v>541</v>
      </c>
      <c r="D232" s="7">
        <v>2026</v>
      </c>
      <c r="E232" s="12" t="s">
        <v>542</v>
      </c>
      <c r="F232" s="8" t="s">
        <v>90</v>
      </c>
      <c r="G232" s="7" t="s">
        <v>76</v>
      </c>
      <c r="H232" s="7">
        <v>1</v>
      </c>
      <c r="I232" s="7" t="s">
        <v>75</v>
      </c>
      <c r="J232" s="19">
        <v>20207.77</v>
      </c>
      <c r="K232" s="7">
        <v>16169.22</v>
      </c>
      <c r="L232" s="7">
        <v>4041.55</v>
      </c>
      <c r="M232" s="10">
        <f t="shared" si="15"/>
        <v>3</v>
      </c>
      <c r="N232" s="7">
        <v>5051.9399999999996</v>
      </c>
      <c r="O232" s="7">
        <v>4041.55</v>
      </c>
      <c r="P232" s="7">
        <v>1010.39</v>
      </c>
      <c r="Q232" s="7" t="s">
        <v>362</v>
      </c>
      <c r="R232" s="7">
        <v>5051.9399999999996</v>
      </c>
      <c r="T232" s="7" t="s">
        <v>362</v>
      </c>
      <c r="U232" s="7"/>
      <c r="V232" s="7"/>
      <c r="W232" s="7"/>
      <c r="X232" s="7"/>
      <c r="Y232" s="7"/>
      <c r="Z232" s="7"/>
      <c r="AA232" s="7">
        <v>3031.1640000000002</v>
      </c>
      <c r="AB232" s="7">
        <v>1515.5820000000001</v>
      </c>
      <c r="AC232" s="7">
        <v>1515.5820000000001</v>
      </c>
      <c r="AD232" s="7">
        <v>530.45370000000003</v>
      </c>
      <c r="AE232" s="7">
        <v>1515.5820000000001</v>
      </c>
      <c r="AF232" s="7">
        <v>909.3492</v>
      </c>
      <c r="AG232" s="7">
        <v>1136.6865</v>
      </c>
      <c r="AH232" s="7">
        <v>5001.4206000000004</v>
      </c>
    </row>
    <row r="233" spans="2:40" ht="135" hidden="1" x14ac:dyDescent="0.25">
      <c r="B233" s="12" t="s">
        <v>71</v>
      </c>
      <c r="C233" s="12" t="s">
        <v>541</v>
      </c>
      <c r="D233" s="7">
        <v>2025</v>
      </c>
      <c r="E233" s="12" t="s">
        <v>543</v>
      </c>
      <c r="F233" s="8" t="s">
        <v>90</v>
      </c>
      <c r="G233" s="7" t="s">
        <v>76</v>
      </c>
      <c r="H233" s="7">
        <v>1</v>
      </c>
      <c r="I233" s="7" t="s">
        <v>75</v>
      </c>
      <c r="J233" s="19">
        <v>12933.98</v>
      </c>
      <c r="K233" s="7">
        <v>10347.19</v>
      </c>
      <c r="L233" s="7">
        <v>2586.8000000000002</v>
      </c>
      <c r="M233" s="10">
        <f t="shared" si="15"/>
        <v>1.0000000002037268E-2</v>
      </c>
      <c r="N233" s="7">
        <v>3233.5</v>
      </c>
      <c r="O233" s="7">
        <v>2586.8000000000002</v>
      </c>
      <c r="P233" s="7">
        <v>646.70000000000005</v>
      </c>
      <c r="Q233" s="7" t="s">
        <v>358</v>
      </c>
      <c r="R233" s="7">
        <v>3233.5</v>
      </c>
      <c r="T233" s="7" t="s">
        <v>358</v>
      </c>
      <c r="U233" s="7"/>
      <c r="V233" s="7"/>
      <c r="W233" s="7"/>
      <c r="X233" s="7"/>
      <c r="Y233" s="7"/>
      <c r="Z233" s="7"/>
      <c r="AA233" s="7" t="s">
        <v>538</v>
      </c>
      <c r="AB233" s="7" t="s">
        <v>538</v>
      </c>
      <c r="AC233" s="7" t="s">
        <v>538</v>
      </c>
      <c r="AD233" s="7" t="s">
        <v>538</v>
      </c>
      <c r="AE233" s="7" t="s">
        <v>538</v>
      </c>
      <c r="AF233" s="7" t="s">
        <v>538</v>
      </c>
      <c r="AG233" s="7" t="s">
        <v>538</v>
      </c>
      <c r="AH233" s="7">
        <v>12933.98</v>
      </c>
    </row>
    <row r="234" spans="2:40" s="21" customFormat="1" x14ac:dyDescent="0.25">
      <c r="B234" s="62"/>
      <c r="C234" s="62"/>
      <c r="E234" s="62"/>
      <c r="F234" s="62"/>
      <c r="J234" s="17">
        <f>SUBTOTAL(9,J3:J233)</f>
        <v>7453215.7662299993</v>
      </c>
      <c r="K234" s="17">
        <f>SUBTOTAL(9,K3:K233)</f>
        <v>5224113.0470280014</v>
      </c>
      <c r="L234" s="17">
        <f>SUBTOTAL(9,L3:L233)</f>
        <v>1305919.6817570003</v>
      </c>
      <c r="M234" s="49">
        <f>SUBTOTAL(9,M3:M233)</f>
        <v>-739461.88950750022</v>
      </c>
      <c r="N234" s="17">
        <f>SUBTOTAL(9,N3:N233)</f>
        <v>6018969.5727799982</v>
      </c>
      <c r="O234" s="17">
        <f t="shared" ref="O234:R234" si="19">SUBTOTAL(9,O3:O233)</f>
        <v>3804687.0622680006</v>
      </c>
      <c r="P234" s="49">
        <f>SUBTOTAL(9,P3:P233)</f>
        <v>950658.1490669999</v>
      </c>
      <c r="R234" s="17">
        <f t="shared" si="19"/>
        <v>1334746.8526567998</v>
      </c>
      <c r="U234" s="17">
        <f t="shared" ref="U234:W234" si="20">SUBTOTAL(9,U3:U233)</f>
        <v>4367607.7649899991</v>
      </c>
      <c r="V234" s="17">
        <f t="shared" si="20"/>
        <v>3004973.7693839995</v>
      </c>
      <c r="W234" s="17">
        <f t="shared" si="20"/>
        <v>736953.72124600003</v>
      </c>
      <c r="X234" s="17">
        <f>SUBTOTAL(9,X3:X233)</f>
        <v>1565311.1878134666</v>
      </c>
      <c r="Y234" s="17"/>
      <c r="Z234" s="49">
        <f>SUBTOTAL(9,Z3:Z233)</f>
        <v>1565311.1878134666</v>
      </c>
      <c r="AA234" s="17">
        <f t="shared" ref="AA234:AM234" si="21">SUBTOTAL(9,AA3:AA233)</f>
        <v>35463.75381710349</v>
      </c>
      <c r="AB234" s="17">
        <f t="shared" si="21"/>
        <v>24411.643889795032</v>
      </c>
      <c r="AC234" s="17">
        <f t="shared" si="21"/>
        <v>17300.345965970148</v>
      </c>
      <c r="AD234" s="17">
        <f t="shared" si="21"/>
        <v>1324.52</v>
      </c>
      <c r="AE234" s="17">
        <f t="shared" si="21"/>
        <v>39458.569292830514</v>
      </c>
      <c r="AF234" s="17">
        <f t="shared" si="21"/>
        <v>12050.553429836991</v>
      </c>
      <c r="AG234" s="17">
        <f t="shared" si="21"/>
        <v>23116.830222689106</v>
      </c>
      <c r="AH234" s="17">
        <f t="shared" si="21"/>
        <v>40263.800581774674</v>
      </c>
      <c r="AI234" s="17">
        <f t="shared" si="21"/>
        <v>0</v>
      </c>
      <c r="AJ234" s="17">
        <f t="shared" si="21"/>
        <v>0</v>
      </c>
      <c r="AK234" s="17">
        <f t="shared" si="21"/>
        <v>0</v>
      </c>
      <c r="AL234" s="17">
        <f t="shared" si="21"/>
        <v>445.42</v>
      </c>
      <c r="AM234" s="17">
        <f t="shared" si="21"/>
        <v>0</v>
      </c>
      <c r="AN234" s="17"/>
    </row>
  </sheetData>
  <autoFilter ref="A2:AN233">
    <filterColumn colId="19">
      <filters>
        <filter val="2019"/>
        <filter val="2020"/>
        <filter val="2021"/>
        <filter val="2022"/>
        <filter val="2023"/>
        <filter val="2024"/>
      </filters>
    </filterColumn>
    <filterColumn colId="24">
      <filters blank="1"/>
    </filterColumn>
  </autoFilter>
  <dataValidations count="2">
    <dataValidation type="list" allowBlank="1" showInputMessage="1" showErrorMessage="1" sqref="H3 S3 H11:H12 S11:S12">
      <formula1>"1,2,3,4,5,6,7,8,"</formula1>
    </dataValidation>
    <dataValidation type="list" allowBlank="1" showInputMessage="1" showErrorMessage="1" sqref="G3 I3 G11:G12 I11:I12">
      <formula1>"si,no"</formula1>
    </dataValidation>
  </dataValidations>
  <pageMargins left="0.7" right="0.7" top="0.75" bottom="0.75" header="0.3" footer="0.3"/>
  <pageSetup paperSize="9" orientation="portrait"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'C:\Users\856261mura\Documents\Documenti -Valeria\SC BILANCIO\2024\Incentivi Tecnici\Incentivi da accantonare in bilancio 2024\[quantific incentivi tecnici definitivo acquisti calcoli Valeria.xlsx]Riepilogo'!#REF!</xm:f>
          </x14:formula1>
          <xm:sqref>F3:F8 F11 F13 F16 F32 F178 F207:F208 F214:F217 F229 B3</xm:sqref>
        </x14:dataValidation>
        <x14:dataValidation type="list" allowBlank="1" showInputMessage="1" showErrorMessage="1">
          <x14:formula1>
            <xm:f>'C:\Users\306867\Desktop\QUANTIFICAZIONE INCENTIVI NON PAGATI\[quantificazione incentivi tecnici non pagati ai fini dell''accontonamento (Malvina Perra).xlsx]Foglio2'!#REF!</xm:f>
          </x14:formula1>
          <xm:sqref>B11:B12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L51"/>
  <sheetViews>
    <sheetView zoomScale="80" zoomScaleNormal="80" workbookViewId="0">
      <pane ySplit="2" topLeftCell="A42" activePane="bottomLeft" state="frozen"/>
      <selection pane="bottomLeft" activeCell="C48" sqref="C48"/>
    </sheetView>
  </sheetViews>
  <sheetFormatPr defaultColWidth="14.85546875" defaultRowHeight="15" x14ac:dyDescent="0.25"/>
  <cols>
    <col min="2" max="2" width="20" customWidth="1"/>
    <col min="3" max="3" width="104.85546875" customWidth="1"/>
    <col min="14" max="15" width="14.85546875" style="99"/>
    <col min="25" max="25" width="18" customWidth="1"/>
  </cols>
  <sheetData>
    <row r="1" spans="1:38" s="79" customFormat="1" ht="215.25" customHeight="1" x14ac:dyDescent="0.25">
      <c r="A1" s="75" t="s">
        <v>0</v>
      </c>
      <c r="B1" s="76" t="s">
        <v>1</v>
      </c>
      <c r="C1" s="77" t="s">
        <v>2</v>
      </c>
      <c r="D1" s="77" t="s">
        <v>3</v>
      </c>
      <c r="E1" s="77" t="s">
        <v>4</v>
      </c>
      <c r="F1" s="77" t="s">
        <v>5</v>
      </c>
      <c r="G1" s="77" t="s">
        <v>6</v>
      </c>
      <c r="H1" s="77" t="s">
        <v>7</v>
      </c>
      <c r="I1" s="77" t="s">
        <v>8</v>
      </c>
      <c r="J1" s="77" t="s">
        <v>9</v>
      </c>
      <c r="K1" s="77" t="s">
        <v>10</v>
      </c>
      <c r="L1" s="77" t="s">
        <v>11</v>
      </c>
      <c r="M1" s="77" t="s">
        <v>12</v>
      </c>
      <c r="N1" s="78" t="s">
        <v>13</v>
      </c>
      <c r="O1" s="78" t="s">
        <v>14</v>
      </c>
      <c r="P1" s="77" t="s">
        <v>15</v>
      </c>
      <c r="Q1" s="77" t="s">
        <v>16</v>
      </c>
      <c r="R1" s="77" t="s">
        <v>17</v>
      </c>
      <c r="S1" s="77" t="s">
        <v>18</v>
      </c>
      <c r="T1" s="77"/>
      <c r="U1" s="77"/>
      <c r="V1" s="77" t="s">
        <v>19</v>
      </c>
      <c r="W1" s="77" t="s">
        <v>20</v>
      </c>
      <c r="X1" s="77" t="s">
        <v>21</v>
      </c>
      <c r="Y1" s="77" t="s">
        <v>22</v>
      </c>
      <c r="Z1" s="77" t="s">
        <v>23</v>
      </c>
      <c r="AA1" s="77" t="s">
        <v>24</v>
      </c>
      <c r="AB1" s="77" t="s">
        <v>25</v>
      </c>
      <c r="AC1" s="77" t="s">
        <v>26</v>
      </c>
      <c r="AD1" s="77" t="s">
        <v>27</v>
      </c>
      <c r="AE1" s="77" t="s">
        <v>28</v>
      </c>
      <c r="AF1" s="77" t="s">
        <v>29</v>
      </c>
      <c r="AG1" s="77" t="s">
        <v>30</v>
      </c>
      <c r="AH1" s="77" t="s">
        <v>31</v>
      </c>
      <c r="AI1" s="77" t="s">
        <v>32</v>
      </c>
      <c r="AJ1" s="77" t="s">
        <v>33</v>
      </c>
      <c r="AK1" s="77" t="s">
        <v>34</v>
      </c>
      <c r="AL1" s="77"/>
    </row>
    <row r="2" spans="1:38" s="81" customFormat="1" ht="75" x14ac:dyDescent="0.25">
      <c r="A2" s="75"/>
      <c r="B2" s="75" t="s">
        <v>35</v>
      </c>
      <c r="C2" s="75" t="s">
        <v>36</v>
      </c>
      <c r="D2" s="75" t="s">
        <v>37</v>
      </c>
      <c r="E2" s="75" t="s">
        <v>38</v>
      </c>
      <c r="F2" s="75" t="s">
        <v>39</v>
      </c>
      <c r="G2" s="75" t="s">
        <v>40</v>
      </c>
      <c r="H2" s="75" t="s">
        <v>41</v>
      </c>
      <c r="I2" s="75" t="s">
        <v>42</v>
      </c>
      <c r="J2" s="75" t="s">
        <v>43</v>
      </c>
      <c r="K2" s="75" t="s">
        <v>44</v>
      </c>
      <c r="L2" s="75" t="s">
        <v>45</v>
      </c>
      <c r="M2" s="75" t="s">
        <v>47</v>
      </c>
      <c r="N2" s="80" t="s">
        <v>48</v>
      </c>
      <c r="O2" s="80" t="s">
        <v>49</v>
      </c>
      <c r="P2" s="75" t="s">
        <v>50</v>
      </c>
      <c r="Q2" s="75" t="s">
        <v>51</v>
      </c>
      <c r="R2" s="75" t="s">
        <v>52</v>
      </c>
      <c r="S2" s="75" t="s">
        <v>53</v>
      </c>
      <c r="T2" s="75" t="s">
        <v>668</v>
      </c>
      <c r="U2" s="75"/>
      <c r="V2" s="75" t="s">
        <v>54</v>
      </c>
      <c r="W2" s="75" t="s">
        <v>55</v>
      </c>
      <c r="X2" s="75" t="s">
        <v>56</v>
      </c>
      <c r="Y2" s="75" t="s">
        <v>58</v>
      </c>
      <c r="Z2" s="75" t="s">
        <v>59</v>
      </c>
      <c r="AA2" s="75" t="s">
        <v>60</v>
      </c>
      <c r="AB2" s="75" t="s">
        <v>61</v>
      </c>
      <c r="AC2" s="75" t="s">
        <v>62</v>
      </c>
      <c r="AD2" s="75" t="s">
        <v>63</v>
      </c>
      <c r="AE2" s="75" t="s">
        <v>64</v>
      </c>
      <c r="AF2" s="75" t="s">
        <v>65</v>
      </c>
      <c r="AG2" s="75" t="s">
        <v>66</v>
      </c>
      <c r="AH2" s="75" t="s">
        <v>67</v>
      </c>
      <c r="AI2" s="75" t="s">
        <v>68</v>
      </c>
      <c r="AJ2" s="75" t="s">
        <v>69</v>
      </c>
      <c r="AK2" s="75" t="s">
        <v>70</v>
      </c>
      <c r="AL2" s="75" t="s">
        <v>557</v>
      </c>
    </row>
    <row r="3" spans="1:38" s="87" customFormat="1" ht="45" hidden="1" x14ac:dyDescent="0.25">
      <c r="A3" s="62"/>
      <c r="B3" s="62" t="s">
        <v>558</v>
      </c>
      <c r="C3" s="62" t="s">
        <v>559</v>
      </c>
      <c r="D3" s="62">
        <v>2020</v>
      </c>
      <c r="E3" s="62" t="s">
        <v>560</v>
      </c>
      <c r="F3" s="62" t="s">
        <v>74</v>
      </c>
      <c r="G3" s="62" t="s">
        <v>75</v>
      </c>
      <c r="H3" s="62">
        <v>3</v>
      </c>
      <c r="I3" s="62" t="s">
        <v>76</v>
      </c>
      <c r="J3" s="82">
        <v>4200</v>
      </c>
      <c r="K3" s="82">
        <v>3360</v>
      </c>
      <c r="L3" s="82">
        <v>840</v>
      </c>
      <c r="M3" s="82">
        <v>4200</v>
      </c>
      <c r="N3" s="83">
        <v>3360</v>
      </c>
      <c r="O3" s="84">
        <v>840</v>
      </c>
      <c r="P3" s="62">
        <v>2020</v>
      </c>
      <c r="Q3" s="82"/>
      <c r="R3" s="62">
        <v>3</v>
      </c>
      <c r="S3" s="62">
        <v>2021</v>
      </c>
      <c r="T3" s="85"/>
      <c r="U3" s="82" t="s">
        <v>546</v>
      </c>
      <c r="W3" s="82"/>
      <c r="X3" s="82"/>
      <c r="Y3" s="82">
        <v>4200</v>
      </c>
      <c r="Z3" s="82">
        <v>0</v>
      </c>
      <c r="AA3" s="82">
        <v>0</v>
      </c>
      <c r="AB3" s="82">
        <v>0</v>
      </c>
      <c r="AC3" s="82">
        <v>0</v>
      </c>
      <c r="AD3" s="82">
        <v>0</v>
      </c>
      <c r="AE3" s="82">
        <v>0</v>
      </c>
      <c r="AF3" s="82">
        <v>0</v>
      </c>
      <c r="AG3" s="82">
        <v>0</v>
      </c>
      <c r="AH3" s="82">
        <v>0</v>
      </c>
      <c r="AI3" s="82">
        <v>0</v>
      </c>
      <c r="AJ3" s="82">
        <v>0</v>
      </c>
      <c r="AK3" s="82"/>
      <c r="AL3" s="86" t="s">
        <v>276</v>
      </c>
    </row>
    <row r="4" spans="1:38" s="87" customFormat="1" ht="45" x14ac:dyDescent="0.25">
      <c r="A4" s="62"/>
      <c r="B4" s="62" t="s">
        <v>558</v>
      </c>
      <c r="C4" s="62" t="s">
        <v>561</v>
      </c>
      <c r="D4" s="62">
        <v>2019</v>
      </c>
      <c r="E4" s="62" t="s">
        <v>562</v>
      </c>
      <c r="F4" s="62" t="s">
        <v>74</v>
      </c>
      <c r="G4" s="62" t="s">
        <v>75</v>
      </c>
      <c r="H4" s="62">
        <v>5</v>
      </c>
      <c r="I4" s="62" t="s">
        <v>76</v>
      </c>
      <c r="J4" s="82">
        <v>29537.3</v>
      </c>
      <c r="K4" s="82">
        <v>23629.84</v>
      </c>
      <c r="L4" s="82">
        <v>5907.46</v>
      </c>
      <c r="M4" s="82">
        <v>29537.3</v>
      </c>
      <c r="N4" s="83">
        <v>23629.84</v>
      </c>
      <c r="O4" s="88">
        <v>5907.46</v>
      </c>
      <c r="P4" s="62">
        <v>2022</v>
      </c>
      <c r="Q4" s="82"/>
      <c r="R4" s="62">
        <v>5</v>
      </c>
      <c r="S4" s="62">
        <v>2020</v>
      </c>
      <c r="T4" s="89">
        <f>+N4/R4*3</f>
        <v>14177.903999999999</v>
      </c>
      <c r="U4" s="89"/>
      <c r="V4" s="82" t="s">
        <v>563</v>
      </c>
      <c r="W4" s="82"/>
      <c r="X4" s="82"/>
      <c r="Y4" s="82">
        <v>6119.4</v>
      </c>
      <c r="Z4" s="82">
        <v>3496.8</v>
      </c>
      <c r="AA4" s="82">
        <v>3496.8</v>
      </c>
      <c r="AB4" s="82">
        <v>1748.4</v>
      </c>
      <c r="AC4" s="82">
        <v>3496.8</v>
      </c>
      <c r="AD4" s="82">
        <v>2622.6</v>
      </c>
      <c r="AE4" s="82">
        <v>3496.8</v>
      </c>
      <c r="AF4" s="82">
        <v>6119.4</v>
      </c>
      <c r="AG4" s="82">
        <v>0</v>
      </c>
      <c r="AH4" s="82">
        <v>0</v>
      </c>
      <c r="AI4" s="82">
        <v>0</v>
      </c>
      <c r="AJ4" s="82">
        <v>0</v>
      </c>
      <c r="AK4" s="82"/>
      <c r="AL4" s="86" t="s">
        <v>276</v>
      </c>
    </row>
    <row r="5" spans="1:38" s="87" customFormat="1" ht="75" x14ac:dyDescent="0.25">
      <c r="A5" s="62"/>
      <c r="B5" s="62" t="s">
        <v>558</v>
      </c>
      <c r="C5" s="62" t="s">
        <v>564</v>
      </c>
      <c r="D5" s="62">
        <v>2023</v>
      </c>
      <c r="E5" s="62" t="s">
        <v>565</v>
      </c>
      <c r="F5" s="62" t="s">
        <v>74</v>
      </c>
      <c r="G5" s="62" t="s">
        <v>75</v>
      </c>
      <c r="H5" s="62">
        <v>4</v>
      </c>
      <c r="I5" s="62" t="s">
        <v>76</v>
      </c>
      <c r="J5" s="82">
        <v>69484.52</v>
      </c>
      <c r="K5" s="82">
        <v>55587.616000000009</v>
      </c>
      <c r="L5" s="82">
        <v>13896.904000000002</v>
      </c>
      <c r="M5" s="82">
        <v>69484.52</v>
      </c>
      <c r="N5" s="83">
        <v>55587.616000000009</v>
      </c>
      <c r="O5" s="88">
        <v>13896.904000000002</v>
      </c>
      <c r="P5" s="62">
        <v>2023</v>
      </c>
      <c r="Q5" s="82"/>
      <c r="R5" s="62">
        <v>4</v>
      </c>
      <c r="S5" s="62">
        <v>2023</v>
      </c>
      <c r="T5" s="90">
        <f>+N5/R5*2</f>
        <v>27793.808000000005</v>
      </c>
      <c r="U5" s="90"/>
      <c r="V5" s="82" t="s">
        <v>563</v>
      </c>
      <c r="W5" s="82"/>
      <c r="X5" s="82"/>
      <c r="Y5" s="82">
        <v>16178.86</v>
      </c>
      <c r="Z5" s="82">
        <v>8063.11</v>
      </c>
      <c r="AA5" s="82">
        <v>8656</v>
      </c>
      <c r="AB5" s="82">
        <v>5312.69</v>
      </c>
      <c r="AC5" s="82">
        <v>12793.58</v>
      </c>
      <c r="AD5" s="82">
        <v>5291.55</v>
      </c>
      <c r="AE5" s="82">
        <v>7218.64</v>
      </c>
      <c r="AF5" s="82">
        <v>14464.93</v>
      </c>
      <c r="AG5" s="82">
        <v>0</v>
      </c>
      <c r="AH5" s="82">
        <v>0</v>
      </c>
      <c r="AI5" s="82">
        <v>0</v>
      </c>
      <c r="AJ5" s="82">
        <v>0</v>
      </c>
      <c r="AK5" s="82"/>
      <c r="AL5" s="86" t="s">
        <v>276</v>
      </c>
    </row>
    <row r="6" spans="1:38" s="87" customFormat="1" ht="45" x14ac:dyDescent="0.25">
      <c r="A6" s="62"/>
      <c r="B6" s="62" t="s">
        <v>558</v>
      </c>
      <c r="C6" s="62" t="s">
        <v>566</v>
      </c>
      <c r="D6" s="62">
        <v>2021</v>
      </c>
      <c r="E6" s="62" t="s">
        <v>567</v>
      </c>
      <c r="F6" s="62" t="s">
        <v>74</v>
      </c>
      <c r="G6" s="62" t="s">
        <v>75</v>
      </c>
      <c r="H6" s="62">
        <v>5</v>
      </c>
      <c r="I6" s="62" t="s">
        <v>76</v>
      </c>
      <c r="J6" s="82">
        <v>148400</v>
      </c>
      <c r="K6" s="82">
        <v>118720</v>
      </c>
      <c r="L6" s="82">
        <v>29680</v>
      </c>
      <c r="M6" s="82">
        <v>148400</v>
      </c>
      <c r="N6" s="83">
        <v>118720</v>
      </c>
      <c r="O6" s="88">
        <v>29680</v>
      </c>
      <c r="P6" s="62">
        <v>2022</v>
      </c>
      <c r="Q6" s="82"/>
      <c r="R6" s="62">
        <v>5</v>
      </c>
      <c r="S6" s="62">
        <v>2022</v>
      </c>
      <c r="T6" s="90">
        <f>+N6/R6*3</f>
        <v>71232</v>
      </c>
      <c r="U6" s="90"/>
      <c r="V6" s="82" t="s">
        <v>563</v>
      </c>
      <c r="W6" s="82"/>
      <c r="X6" s="82"/>
      <c r="Y6" s="82">
        <v>32856.5</v>
      </c>
      <c r="Z6" s="82">
        <v>23393</v>
      </c>
      <c r="AA6" s="82">
        <v>23771</v>
      </c>
      <c r="AB6" s="82">
        <v>9015</v>
      </c>
      <c r="AC6" s="82">
        <v>24293</v>
      </c>
      <c r="AD6" s="82">
        <v>10015</v>
      </c>
      <c r="AE6" s="82">
        <v>24293</v>
      </c>
      <c r="AF6" s="82">
        <v>46122.5</v>
      </c>
      <c r="AG6" s="82">
        <v>0</v>
      </c>
      <c r="AH6" s="82">
        <v>0</v>
      </c>
      <c r="AI6" s="82">
        <v>0</v>
      </c>
      <c r="AJ6" s="82">
        <v>0</v>
      </c>
      <c r="AK6" s="82"/>
      <c r="AL6" s="86" t="s">
        <v>276</v>
      </c>
    </row>
    <row r="7" spans="1:38" s="87" customFormat="1" ht="45" x14ac:dyDescent="0.25">
      <c r="A7" s="62"/>
      <c r="B7" s="62" t="s">
        <v>558</v>
      </c>
      <c r="C7" s="62" t="s">
        <v>568</v>
      </c>
      <c r="D7" s="62">
        <v>2024</v>
      </c>
      <c r="E7" s="62" t="s">
        <v>569</v>
      </c>
      <c r="F7" s="62" t="s">
        <v>74</v>
      </c>
      <c r="G7" s="62" t="s">
        <v>75</v>
      </c>
      <c r="H7" s="62">
        <v>2</v>
      </c>
      <c r="I7" s="62" t="s">
        <v>76</v>
      </c>
      <c r="J7" s="82">
        <v>2333.7600000000002</v>
      </c>
      <c r="K7" s="82">
        <v>1867.0080000000003</v>
      </c>
      <c r="L7" s="82">
        <v>350.06</v>
      </c>
      <c r="M7" s="82">
        <v>2333.7600000000002</v>
      </c>
      <c r="N7" s="83">
        <v>1867.0080000000003</v>
      </c>
      <c r="O7" s="83">
        <v>350.06</v>
      </c>
      <c r="P7" s="62">
        <v>2024</v>
      </c>
      <c r="Q7" s="82"/>
      <c r="R7" s="62">
        <v>2</v>
      </c>
      <c r="S7" s="62">
        <v>2024</v>
      </c>
      <c r="T7" s="62">
        <f>+N7/R7</f>
        <v>933.50400000000013</v>
      </c>
      <c r="U7" s="62"/>
      <c r="V7" s="89">
        <f>+T7*0.64</f>
        <v>597.44256000000007</v>
      </c>
      <c r="W7" s="82"/>
      <c r="X7" s="82"/>
      <c r="Y7" s="82">
        <v>203.27</v>
      </c>
      <c r="Z7" s="82">
        <v>152.57</v>
      </c>
      <c r="AA7" s="82">
        <v>227.94</v>
      </c>
      <c r="AB7" s="82">
        <v>85.82</v>
      </c>
      <c r="AC7" s="82">
        <v>203.64</v>
      </c>
      <c r="AD7" s="82">
        <v>102.19</v>
      </c>
      <c r="AE7" s="82">
        <v>189.62</v>
      </c>
      <c r="AF7" s="82">
        <v>328.06</v>
      </c>
      <c r="AG7" s="82">
        <v>0</v>
      </c>
      <c r="AH7" s="82">
        <v>0</v>
      </c>
      <c r="AI7" s="82">
        <v>0</v>
      </c>
      <c r="AJ7" s="82">
        <v>0</v>
      </c>
      <c r="AK7" s="82"/>
      <c r="AL7" s="86" t="s">
        <v>276</v>
      </c>
    </row>
    <row r="8" spans="1:38" s="87" customFormat="1" ht="75" hidden="1" x14ac:dyDescent="0.25">
      <c r="A8" s="62"/>
      <c r="B8" s="62" t="s">
        <v>558</v>
      </c>
      <c r="C8" s="62" t="s">
        <v>570</v>
      </c>
      <c r="D8" s="62">
        <v>2024</v>
      </c>
      <c r="E8" s="62" t="s">
        <v>571</v>
      </c>
      <c r="F8" s="62" t="s">
        <v>90</v>
      </c>
      <c r="G8" s="62" t="s">
        <v>76</v>
      </c>
      <c r="H8" s="62">
        <v>1</v>
      </c>
      <c r="I8" s="62" t="s">
        <v>76</v>
      </c>
      <c r="J8" s="82">
        <v>355.66</v>
      </c>
      <c r="K8" s="82">
        <v>284.52999999999997</v>
      </c>
      <c r="L8" s="82">
        <v>71.13</v>
      </c>
      <c r="M8" s="82">
        <v>355.66</v>
      </c>
      <c r="N8" s="82">
        <v>284.52999999999997</v>
      </c>
      <c r="O8" s="82">
        <v>71.13</v>
      </c>
      <c r="P8" s="62">
        <v>2024</v>
      </c>
      <c r="Q8" s="82"/>
      <c r="R8" s="62">
        <v>1</v>
      </c>
      <c r="S8" s="62">
        <v>2025</v>
      </c>
      <c r="T8" s="62"/>
      <c r="U8" s="62"/>
      <c r="V8" s="82"/>
      <c r="W8" s="82"/>
      <c r="X8" s="82"/>
      <c r="Y8" s="82">
        <v>27.36</v>
      </c>
      <c r="Z8" s="82">
        <v>27.36</v>
      </c>
      <c r="AA8" s="82">
        <v>27.36</v>
      </c>
      <c r="AB8" s="82">
        <v>27.36</v>
      </c>
      <c r="AC8" s="82">
        <v>27.36</v>
      </c>
      <c r="AD8" s="82">
        <v>27.36</v>
      </c>
      <c r="AE8" s="82">
        <v>27.36</v>
      </c>
      <c r="AF8" s="82">
        <v>27.36</v>
      </c>
      <c r="AG8" s="82">
        <v>27.36</v>
      </c>
      <c r="AH8" s="82">
        <v>27.36</v>
      </c>
      <c r="AI8" s="82">
        <v>27.36</v>
      </c>
      <c r="AJ8" s="82">
        <v>27.36</v>
      </c>
      <c r="AK8" s="82"/>
      <c r="AL8" s="86" t="s">
        <v>276</v>
      </c>
    </row>
    <row r="9" spans="1:38" s="87" customFormat="1" ht="60" x14ac:dyDescent="0.25">
      <c r="A9" s="62"/>
      <c r="B9" s="62" t="s">
        <v>572</v>
      </c>
      <c r="C9" s="62" t="s">
        <v>573</v>
      </c>
      <c r="D9" s="62">
        <v>2024</v>
      </c>
      <c r="E9" s="62" t="s">
        <v>574</v>
      </c>
      <c r="F9" s="62" t="s">
        <v>90</v>
      </c>
      <c r="G9" s="62" t="s">
        <v>76</v>
      </c>
      <c r="H9" s="62">
        <v>1</v>
      </c>
      <c r="I9" s="62" t="s">
        <v>76</v>
      </c>
      <c r="J9" s="82">
        <v>2332</v>
      </c>
      <c r="K9" s="82">
        <v>1865.6000000000001</v>
      </c>
      <c r="L9" s="82">
        <v>466.40000000000003</v>
      </c>
      <c r="M9" s="82">
        <v>2332</v>
      </c>
      <c r="N9" s="83">
        <f t="shared" ref="N9:N26" si="0">+M9*0.8</f>
        <v>1865.6000000000001</v>
      </c>
      <c r="O9" s="83">
        <f t="shared" ref="O9:O26" si="1">+M9*0.2</f>
        <v>466.40000000000003</v>
      </c>
      <c r="P9" s="62"/>
      <c r="Q9" s="82"/>
      <c r="R9" s="62">
        <v>1</v>
      </c>
      <c r="S9" s="62">
        <v>2024</v>
      </c>
      <c r="T9" s="82">
        <f>+N9</f>
        <v>1865.6000000000001</v>
      </c>
      <c r="U9" s="82"/>
      <c r="V9" s="82"/>
      <c r="W9" s="82"/>
      <c r="X9" s="82"/>
      <c r="Y9" s="82"/>
      <c r="Z9" s="82"/>
      <c r="AA9" s="82"/>
      <c r="AB9" s="82"/>
      <c r="AC9" s="82"/>
      <c r="AD9" s="82"/>
      <c r="AE9" s="82"/>
      <c r="AF9" s="82"/>
      <c r="AG9" s="82"/>
      <c r="AH9" s="82"/>
      <c r="AI9" s="82"/>
      <c r="AJ9" s="82"/>
      <c r="AK9" s="82"/>
      <c r="AL9" s="86" t="s">
        <v>575</v>
      </c>
    </row>
    <row r="10" spans="1:38" s="87" customFormat="1" ht="60" x14ac:dyDescent="0.25">
      <c r="A10" s="62"/>
      <c r="B10" s="62" t="s">
        <v>572</v>
      </c>
      <c r="C10" s="62" t="s">
        <v>576</v>
      </c>
      <c r="D10" s="62">
        <v>2024</v>
      </c>
      <c r="E10" s="62" t="s">
        <v>577</v>
      </c>
      <c r="F10" s="62" t="s">
        <v>578</v>
      </c>
      <c r="G10" s="62" t="s">
        <v>83</v>
      </c>
      <c r="H10" s="62">
        <v>3</v>
      </c>
      <c r="I10" s="62" t="s">
        <v>76</v>
      </c>
      <c r="J10" s="82">
        <v>2700</v>
      </c>
      <c r="K10" s="82">
        <v>2160</v>
      </c>
      <c r="L10" s="82">
        <v>540</v>
      </c>
      <c r="M10" s="82">
        <v>2700</v>
      </c>
      <c r="N10" s="83">
        <f t="shared" si="0"/>
        <v>2160</v>
      </c>
      <c r="O10" s="83">
        <f t="shared" si="1"/>
        <v>540</v>
      </c>
      <c r="P10" s="62"/>
      <c r="Q10" s="82"/>
      <c r="R10" s="62">
        <v>3</v>
      </c>
      <c r="S10" s="62">
        <v>2024</v>
      </c>
      <c r="T10" s="62">
        <f t="shared" ref="T10:T16" si="2">+N10/R10</f>
        <v>720</v>
      </c>
      <c r="U10" s="62"/>
      <c r="V10" s="82"/>
      <c r="W10" s="82"/>
      <c r="X10" s="82"/>
      <c r="Y10" s="82"/>
      <c r="Z10" s="82"/>
      <c r="AA10" s="82"/>
      <c r="AB10" s="82"/>
      <c r="AC10" s="82"/>
      <c r="AD10" s="82"/>
      <c r="AE10" s="82"/>
      <c r="AF10" s="82"/>
      <c r="AG10" s="82"/>
      <c r="AH10" s="82"/>
      <c r="AI10" s="82"/>
      <c r="AJ10" s="82"/>
      <c r="AK10" s="82"/>
      <c r="AL10" s="86" t="s">
        <v>575</v>
      </c>
    </row>
    <row r="11" spans="1:38" s="87" customFormat="1" ht="90" x14ac:dyDescent="0.25">
      <c r="A11" s="62"/>
      <c r="B11" s="62" t="s">
        <v>572</v>
      </c>
      <c r="C11" s="62" t="s">
        <v>579</v>
      </c>
      <c r="D11" s="62">
        <v>2024</v>
      </c>
      <c r="E11" s="62" t="s">
        <v>580</v>
      </c>
      <c r="F11" s="62" t="s">
        <v>581</v>
      </c>
      <c r="G11" s="62" t="s">
        <v>83</v>
      </c>
      <c r="H11" s="62">
        <v>3</v>
      </c>
      <c r="I11" s="62" t="s">
        <v>76</v>
      </c>
      <c r="J11" s="82">
        <v>6000</v>
      </c>
      <c r="K11" s="82">
        <v>4800</v>
      </c>
      <c r="L11" s="82">
        <v>1200</v>
      </c>
      <c r="M11" s="82">
        <v>6000</v>
      </c>
      <c r="N11" s="83">
        <f t="shared" si="0"/>
        <v>4800</v>
      </c>
      <c r="O11" s="83">
        <f t="shared" si="1"/>
        <v>1200</v>
      </c>
      <c r="P11" s="62"/>
      <c r="Q11" s="82"/>
      <c r="R11" s="62">
        <v>3</v>
      </c>
      <c r="S11" s="62">
        <v>2024</v>
      </c>
      <c r="T11" s="91">
        <f t="shared" si="2"/>
        <v>1600</v>
      </c>
      <c r="U11" s="91"/>
      <c r="V11" s="82"/>
      <c r="W11" s="82"/>
      <c r="X11" s="82"/>
      <c r="Y11" s="82"/>
      <c r="Z11" s="82"/>
      <c r="AA11" s="82"/>
      <c r="AB11" s="82"/>
      <c r="AC11" s="82"/>
      <c r="AD11" s="82"/>
      <c r="AE11" s="82"/>
      <c r="AF11" s="82"/>
      <c r="AG11" s="82"/>
      <c r="AH11" s="82"/>
      <c r="AI11" s="82"/>
      <c r="AJ11" s="82"/>
      <c r="AK11" s="82"/>
      <c r="AL11" s="86" t="s">
        <v>575</v>
      </c>
    </row>
    <row r="12" spans="1:38" s="87" customFormat="1" ht="75" x14ac:dyDescent="0.25">
      <c r="A12" s="62"/>
      <c r="B12" s="62" t="s">
        <v>572</v>
      </c>
      <c r="C12" s="62" t="s">
        <v>582</v>
      </c>
      <c r="D12" s="62">
        <v>2024</v>
      </c>
      <c r="E12" s="62" t="s">
        <v>583</v>
      </c>
      <c r="F12" s="62" t="s">
        <v>584</v>
      </c>
      <c r="G12" s="62" t="s">
        <v>83</v>
      </c>
      <c r="H12" s="62">
        <v>3</v>
      </c>
      <c r="I12" s="62" t="s">
        <v>76</v>
      </c>
      <c r="J12" s="82">
        <v>10032</v>
      </c>
      <c r="K12" s="82">
        <v>8025.6</v>
      </c>
      <c r="L12" s="82">
        <v>2006.4</v>
      </c>
      <c r="M12" s="82">
        <v>10032</v>
      </c>
      <c r="N12" s="83">
        <f t="shared" si="0"/>
        <v>8025.6</v>
      </c>
      <c r="O12" s="83">
        <f t="shared" si="1"/>
        <v>2006.4</v>
      </c>
      <c r="P12" s="62"/>
      <c r="Q12" s="82"/>
      <c r="R12" s="62">
        <v>3</v>
      </c>
      <c r="S12" s="62">
        <v>2024</v>
      </c>
      <c r="T12" s="62">
        <f t="shared" si="2"/>
        <v>2675.2000000000003</v>
      </c>
      <c r="U12" s="62"/>
      <c r="V12" s="82"/>
      <c r="W12" s="82"/>
      <c r="X12" s="82"/>
      <c r="Y12" s="82"/>
      <c r="Z12" s="82"/>
      <c r="AA12" s="82"/>
      <c r="AB12" s="82"/>
      <c r="AC12" s="82"/>
      <c r="AD12" s="82"/>
      <c r="AE12" s="82"/>
      <c r="AF12" s="82"/>
      <c r="AG12" s="82"/>
      <c r="AH12" s="82"/>
      <c r="AI12" s="82"/>
      <c r="AJ12" s="82"/>
      <c r="AK12" s="82"/>
      <c r="AL12" s="86" t="s">
        <v>575</v>
      </c>
    </row>
    <row r="13" spans="1:38" s="87" customFormat="1" ht="90" x14ac:dyDescent="0.25">
      <c r="A13" s="62"/>
      <c r="B13" s="62" t="s">
        <v>572</v>
      </c>
      <c r="C13" s="62" t="s">
        <v>585</v>
      </c>
      <c r="D13" s="62">
        <v>2024</v>
      </c>
      <c r="E13" s="62" t="s">
        <v>586</v>
      </c>
      <c r="F13" s="62" t="s">
        <v>587</v>
      </c>
      <c r="G13" s="62" t="s">
        <v>83</v>
      </c>
      <c r="H13" s="62">
        <v>3</v>
      </c>
      <c r="I13" s="62" t="s">
        <v>76</v>
      </c>
      <c r="J13" s="82">
        <v>4800</v>
      </c>
      <c r="K13" s="82">
        <v>3840</v>
      </c>
      <c r="L13" s="82">
        <v>960</v>
      </c>
      <c r="M13" s="82">
        <v>4800</v>
      </c>
      <c r="N13" s="83">
        <f t="shared" si="0"/>
        <v>3840</v>
      </c>
      <c r="O13" s="83">
        <f t="shared" si="1"/>
        <v>960</v>
      </c>
      <c r="P13" s="62"/>
      <c r="Q13" s="82"/>
      <c r="R13" s="62">
        <v>3</v>
      </c>
      <c r="S13" s="62">
        <v>2024</v>
      </c>
      <c r="T13" s="62">
        <f t="shared" si="2"/>
        <v>1280</v>
      </c>
      <c r="U13" s="62"/>
      <c r="V13" s="82"/>
      <c r="W13" s="82"/>
      <c r="X13" s="82"/>
      <c r="Y13" s="82"/>
      <c r="Z13" s="82"/>
      <c r="AA13" s="82"/>
      <c r="AB13" s="82"/>
      <c r="AC13" s="82"/>
      <c r="AD13" s="82"/>
      <c r="AE13" s="82"/>
      <c r="AF13" s="82"/>
      <c r="AG13" s="82"/>
      <c r="AH13" s="82"/>
      <c r="AI13" s="82"/>
      <c r="AJ13" s="82"/>
      <c r="AK13" s="82"/>
      <c r="AL13" s="86" t="s">
        <v>575</v>
      </c>
    </row>
    <row r="14" spans="1:38" s="87" customFormat="1" ht="60" x14ac:dyDescent="0.25">
      <c r="A14" s="62"/>
      <c r="B14" s="62" t="s">
        <v>572</v>
      </c>
      <c r="C14" s="62" t="s">
        <v>588</v>
      </c>
      <c r="D14" s="62">
        <v>2024</v>
      </c>
      <c r="E14" s="62" t="s">
        <v>589</v>
      </c>
      <c r="F14" s="62" t="s">
        <v>590</v>
      </c>
      <c r="G14" s="62" t="s">
        <v>83</v>
      </c>
      <c r="H14" s="62">
        <v>3</v>
      </c>
      <c r="I14" s="62" t="s">
        <v>76</v>
      </c>
      <c r="J14" s="82">
        <v>14400</v>
      </c>
      <c r="K14" s="82">
        <v>11520</v>
      </c>
      <c r="L14" s="82">
        <v>2880</v>
      </c>
      <c r="M14" s="82">
        <v>14400</v>
      </c>
      <c r="N14" s="83">
        <f t="shared" si="0"/>
        <v>11520</v>
      </c>
      <c r="O14" s="83">
        <f t="shared" si="1"/>
        <v>2880</v>
      </c>
      <c r="P14" s="62"/>
      <c r="Q14" s="82"/>
      <c r="R14" s="62">
        <v>3</v>
      </c>
      <c r="S14" s="62">
        <v>2024</v>
      </c>
      <c r="T14" s="62">
        <f t="shared" si="2"/>
        <v>3840</v>
      </c>
      <c r="U14" s="62"/>
      <c r="V14" s="82"/>
      <c r="W14" s="82"/>
      <c r="X14" s="82"/>
      <c r="Y14" s="82"/>
      <c r="Z14" s="82"/>
      <c r="AA14" s="82"/>
      <c r="AB14" s="82"/>
      <c r="AC14" s="82"/>
      <c r="AD14" s="82"/>
      <c r="AE14" s="82"/>
      <c r="AF14" s="82"/>
      <c r="AG14" s="82"/>
      <c r="AH14" s="82"/>
      <c r="AI14" s="82"/>
      <c r="AJ14" s="82"/>
      <c r="AK14" s="82"/>
      <c r="AL14" s="86" t="s">
        <v>575</v>
      </c>
    </row>
    <row r="15" spans="1:38" s="87" customFormat="1" ht="105" x14ac:dyDescent="0.25">
      <c r="A15" s="62"/>
      <c r="B15" s="62" t="s">
        <v>572</v>
      </c>
      <c r="C15" s="62" t="s">
        <v>591</v>
      </c>
      <c r="D15" s="62">
        <v>2024</v>
      </c>
      <c r="E15" s="62" t="s">
        <v>592</v>
      </c>
      <c r="F15" s="62" t="s">
        <v>593</v>
      </c>
      <c r="G15" s="62" t="s">
        <v>83</v>
      </c>
      <c r="H15" s="62">
        <v>3</v>
      </c>
      <c r="I15" s="62" t="s">
        <v>76</v>
      </c>
      <c r="J15" s="82">
        <v>15000</v>
      </c>
      <c r="K15" s="82">
        <v>12000</v>
      </c>
      <c r="L15" s="82">
        <v>3000</v>
      </c>
      <c r="M15" s="82">
        <v>15000</v>
      </c>
      <c r="N15" s="83">
        <f t="shared" si="0"/>
        <v>12000</v>
      </c>
      <c r="O15" s="83">
        <f t="shared" si="1"/>
        <v>3000</v>
      </c>
      <c r="P15" s="62"/>
      <c r="Q15" s="82"/>
      <c r="R15" s="62">
        <v>3</v>
      </c>
      <c r="S15" s="62">
        <v>2024</v>
      </c>
      <c r="T15" s="62">
        <f t="shared" si="2"/>
        <v>4000</v>
      </c>
      <c r="U15" s="62"/>
      <c r="V15" s="82"/>
      <c r="W15" s="82"/>
      <c r="X15" s="82"/>
      <c r="Y15" s="82"/>
      <c r="Z15" s="82"/>
      <c r="AA15" s="82"/>
      <c r="AB15" s="82"/>
      <c r="AC15" s="82"/>
      <c r="AD15" s="82"/>
      <c r="AE15" s="82"/>
      <c r="AF15" s="82"/>
      <c r="AG15" s="82"/>
      <c r="AH15" s="82"/>
      <c r="AI15" s="82"/>
      <c r="AJ15" s="82"/>
      <c r="AK15" s="82"/>
      <c r="AL15" s="86" t="s">
        <v>575</v>
      </c>
    </row>
    <row r="16" spans="1:38" s="87" customFormat="1" ht="60" x14ac:dyDescent="0.25">
      <c r="A16" s="62"/>
      <c r="B16" s="62" t="s">
        <v>572</v>
      </c>
      <c r="C16" s="62" t="s">
        <v>594</v>
      </c>
      <c r="D16" s="62">
        <v>2024</v>
      </c>
      <c r="E16" s="62" t="s">
        <v>595</v>
      </c>
      <c r="F16" s="62" t="s">
        <v>596</v>
      </c>
      <c r="G16" s="62" t="s">
        <v>83</v>
      </c>
      <c r="H16" s="62">
        <v>3</v>
      </c>
      <c r="I16" s="62" t="s">
        <v>76</v>
      </c>
      <c r="J16" s="82">
        <v>2691.9</v>
      </c>
      <c r="K16" s="82">
        <v>2153.52</v>
      </c>
      <c r="L16" s="82">
        <v>538.38</v>
      </c>
      <c r="M16" s="82">
        <v>2691.9</v>
      </c>
      <c r="N16" s="83">
        <f t="shared" si="0"/>
        <v>2153.52</v>
      </c>
      <c r="O16" s="83">
        <f t="shared" si="1"/>
        <v>538.38</v>
      </c>
      <c r="P16" s="62"/>
      <c r="Q16" s="82"/>
      <c r="R16" s="62">
        <v>3</v>
      </c>
      <c r="S16" s="62">
        <v>2024</v>
      </c>
      <c r="T16" s="62">
        <f t="shared" si="2"/>
        <v>717.84</v>
      </c>
      <c r="U16" s="62"/>
      <c r="V16" s="82"/>
      <c r="W16" s="82"/>
      <c r="X16" s="82"/>
      <c r="Y16" s="82"/>
      <c r="Z16" s="82"/>
      <c r="AA16" s="82"/>
      <c r="AB16" s="82"/>
      <c r="AC16" s="82"/>
      <c r="AD16" s="82"/>
      <c r="AE16" s="82"/>
      <c r="AF16" s="82"/>
      <c r="AG16" s="82"/>
      <c r="AH16" s="82"/>
      <c r="AI16" s="82"/>
      <c r="AJ16" s="82"/>
      <c r="AK16" s="82"/>
      <c r="AL16" s="86" t="s">
        <v>575</v>
      </c>
    </row>
    <row r="17" spans="1:38" s="87" customFormat="1" ht="75" x14ac:dyDescent="0.25">
      <c r="A17" s="62"/>
      <c r="B17" s="62" t="s">
        <v>572</v>
      </c>
      <c r="C17" s="62" t="s">
        <v>597</v>
      </c>
      <c r="D17" s="62">
        <v>2024</v>
      </c>
      <c r="E17" s="62" t="s">
        <v>598</v>
      </c>
      <c r="F17" s="62" t="s">
        <v>599</v>
      </c>
      <c r="G17" s="62" t="s">
        <v>334</v>
      </c>
      <c r="H17" s="62">
        <v>1</v>
      </c>
      <c r="I17" s="62" t="s">
        <v>76</v>
      </c>
      <c r="J17" s="82">
        <v>14110.616721311475</v>
      </c>
      <c r="K17" s="82">
        <v>11288.493377049181</v>
      </c>
      <c r="L17" s="82">
        <v>2822.1233442622952</v>
      </c>
      <c r="M17" s="82">
        <v>14110.616721311475</v>
      </c>
      <c r="N17" s="83">
        <f t="shared" si="0"/>
        <v>11288.493377049181</v>
      </c>
      <c r="O17" s="88">
        <f t="shared" si="1"/>
        <v>2822.1233442622952</v>
      </c>
      <c r="P17" s="62"/>
      <c r="Q17" s="82"/>
      <c r="R17" s="62">
        <v>1</v>
      </c>
      <c r="S17" s="62">
        <v>2024</v>
      </c>
      <c r="T17" s="89">
        <f t="shared" ref="T17:T22" si="3">+N17</f>
        <v>11288.493377049181</v>
      </c>
      <c r="U17" s="89"/>
      <c r="V17" s="82"/>
      <c r="W17" s="82"/>
      <c r="X17" s="82"/>
      <c r="Y17" s="82">
        <v>11473.240819672132</v>
      </c>
      <c r="Z17" s="82"/>
      <c r="AA17" s="82">
        <v>805.87</v>
      </c>
      <c r="AB17" s="82"/>
      <c r="AC17" s="82">
        <v>1831.51</v>
      </c>
      <c r="AD17" s="82"/>
      <c r="AE17" s="82"/>
      <c r="AF17" s="82"/>
      <c r="AG17" s="82"/>
      <c r="AH17" s="82"/>
      <c r="AI17" s="82"/>
      <c r="AJ17" s="82"/>
      <c r="AK17" s="82"/>
      <c r="AL17" s="86" t="s">
        <v>575</v>
      </c>
    </row>
    <row r="18" spans="1:38" s="87" customFormat="1" ht="60" x14ac:dyDescent="0.25">
      <c r="A18" s="62"/>
      <c r="B18" s="62" t="s">
        <v>572</v>
      </c>
      <c r="C18" s="62" t="s">
        <v>600</v>
      </c>
      <c r="D18" s="62">
        <v>2024</v>
      </c>
      <c r="E18" s="62" t="s">
        <v>601</v>
      </c>
      <c r="F18" s="62" t="s">
        <v>602</v>
      </c>
      <c r="G18" s="62" t="s">
        <v>334</v>
      </c>
      <c r="H18" s="62">
        <v>1</v>
      </c>
      <c r="I18" s="62" t="s">
        <v>76</v>
      </c>
      <c r="J18" s="82">
        <v>14257.68</v>
      </c>
      <c r="K18" s="82">
        <v>11406.144</v>
      </c>
      <c r="L18" s="82">
        <v>2851.5360000000001</v>
      </c>
      <c r="M18" s="82">
        <v>14257.69</v>
      </c>
      <c r="N18" s="83">
        <f t="shared" si="0"/>
        <v>11406.152000000002</v>
      </c>
      <c r="O18" s="88">
        <f t="shared" si="1"/>
        <v>2851.5380000000005</v>
      </c>
      <c r="P18" s="62"/>
      <c r="Q18" s="82"/>
      <c r="R18" s="62">
        <v>1</v>
      </c>
      <c r="S18" s="62">
        <v>2024</v>
      </c>
      <c r="T18" s="89">
        <f t="shared" si="3"/>
        <v>11406.152000000002</v>
      </c>
      <c r="U18" s="89"/>
      <c r="V18" s="82"/>
      <c r="W18" s="82"/>
      <c r="X18" s="82"/>
      <c r="Y18" s="82"/>
      <c r="Z18" s="82"/>
      <c r="AA18" s="82"/>
      <c r="AB18" s="82"/>
      <c r="AC18" s="82"/>
      <c r="AD18" s="82">
        <v>12619.08</v>
      </c>
      <c r="AE18" s="82">
        <v>1638.61</v>
      </c>
      <c r="AF18" s="82"/>
      <c r="AG18" s="82"/>
      <c r="AH18" s="82"/>
      <c r="AI18" s="82"/>
      <c r="AJ18" s="82"/>
      <c r="AK18" s="82"/>
      <c r="AL18" s="86" t="s">
        <v>575</v>
      </c>
    </row>
    <row r="19" spans="1:38" s="87" customFormat="1" ht="75" x14ac:dyDescent="0.25">
      <c r="A19" s="62"/>
      <c r="B19" s="62" t="s">
        <v>572</v>
      </c>
      <c r="C19" s="62" t="s">
        <v>603</v>
      </c>
      <c r="D19" s="62">
        <v>2024</v>
      </c>
      <c r="E19" s="62" t="s">
        <v>598</v>
      </c>
      <c r="F19" s="62" t="s">
        <v>604</v>
      </c>
      <c r="G19" s="62" t="s">
        <v>334</v>
      </c>
      <c r="H19" s="62">
        <v>1</v>
      </c>
      <c r="I19" s="62" t="s">
        <v>76</v>
      </c>
      <c r="J19" s="82">
        <v>8362.5383606557389</v>
      </c>
      <c r="K19" s="82">
        <v>6690.0306885245918</v>
      </c>
      <c r="L19" s="82">
        <v>1672.507672131148</v>
      </c>
      <c r="M19" s="82">
        <v>8362.5400000000009</v>
      </c>
      <c r="N19" s="83">
        <f t="shared" si="0"/>
        <v>6690.0320000000011</v>
      </c>
      <c r="O19" s="83">
        <f t="shared" si="1"/>
        <v>1672.5080000000003</v>
      </c>
      <c r="P19" s="62"/>
      <c r="Q19" s="82"/>
      <c r="R19" s="62">
        <v>1</v>
      </c>
      <c r="S19" s="62">
        <v>2024</v>
      </c>
      <c r="T19" s="89">
        <f t="shared" si="3"/>
        <v>6690.0320000000011</v>
      </c>
      <c r="U19" s="89"/>
      <c r="V19" s="82"/>
      <c r="W19" s="82"/>
      <c r="X19" s="82"/>
      <c r="Y19" s="82"/>
      <c r="Z19" s="82"/>
      <c r="AA19" s="82"/>
      <c r="AB19" s="82"/>
      <c r="AC19" s="82"/>
      <c r="AD19" s="82"/>
      <c r="AE19" s="82"/>
      <c r="AF19" s="82"/>
      <c r="AG19" s="82">
        <v>8362.5400000000009</v>
      </c>
      <c r="AH19" s="82"/>
      <c r="AI19" s="82"/>
      <c r="AJ19" s="82"/>
      <c r="AK19" s="82"/>
      <c r="AL19" s="86" t="s">
        <v>575</v>
      </c>
    </row>
    <row r="20" spans="1:38" s="87" customFormat="1" ht="75" x14ac:dyDescent="0.25">
      <c r="A20" s="62"/>
      <c r="B20" s="62" t="s">
        <v>572</v>
      </c>
      <c r="C20" s="62" t="s">
        <v>605</v>
      </c>
      <c r="D20" s="62">
        <v>2024</v>
      </c>
      <c r="E20" s="62" t="s">
        <v>598</v>
      </c>
      <c r="F20" s="62" t="s">
        <v>606</v>
      </c>
      <c r="G20" s="62" t="s">
        <v>334</v>
      </c>
      <c r="H20" s="62">
        <v>1</v>
      </c>
      <c r="I20" s="62" t="s">
        <v>76</v>
      </c>
      <c r="J20" s="82">
        <v>14981.581639344262</v>
      </c>
      <c r="K20" s="82">
        <v>11985.26531147541</v>
      </c>
      <c r="L20" s="82">
        <v>2996.3163278688526</v>
      </c>
      <c r="M20" s="82">
        <v>14981.58</v>
      </c>
      <c r="N20" s="83">
        <f t="shared" si="0"/>
        <v>11985.264000000001</v>
      </c>
      <c r="O20" s="83">
        <f t="shared" si="1"/>
        <v>2996.3160000000003</v>
      </c>
      <c r="P20" s="62"/>
      <c r="Q20" s="82"/>
      <c r="R20" s="62">
        <v>1</v>
      </c>
      <c r="S20" s="62">
        <v>2024</v>
      </c>
      <c r="T20" s="82">
        <f t="shared" si="3"/>
        <v>11985.264000000001</v>
      </c>
      <c r="U20" s="82"/>
      <c r="V20" s="82"/>
      <c r="W20" s="82"/>
      <c r="X20" s="82"/>
      <c r="Y20" s="82"/>
      <c r="Z20" s="82"/>
      <c r="AA20" s="82"/>
      <c r="AB20" s="82"/>
      <c r="AC20" s="82"/>
      <c r="AD20" s="82"/>
      <c r="AE20" s="82"/>
      <c r="AF20" s="82"/>
      <c r="AG20" s="82"/>
      <c r="AH20" s="82">
        <v>14981.58</v>
      </c>
      <c r="AI20" s="82"/>
      <c r="AJ20" s="82"/>
      <c r="AK20" s="82"/>
      <c r="AL20" s="86" t="s">
        <v>575</v>
      </c>
    </row>
    <row r="21" spans="1:38" s="87" customFormat="1" ht="60" x14ac:dyDescent="0.25">
      <c r="A21" s="62"/>
      <c r="B21" s="62" t="s">
        <v>572</v>
      </c>
      <c r="C21" s="62" t="s">
        <v>607</v>
      </c>
      <c r="D21" s="62">
        <v>2024</v>
      </c>
      <c r="E21" s="62" t="s">
        <v>574</v>
      </c>
      <c r="F21" s="62" t="s">
        <v>606</v>
      </c>
      <c r="G21" s="62" t="s">
        <v>334</v>
      </c>
      <c r="H21" s="62">
        <v>1</v>
      </c>
      <c r="I21" s="62"/>
      <c r="J21" s="82">
        <v>2332</v>
      </c>
      <c r="K21" s="82">
        <v>1865.6000000000001</v>
      </c>
      <c r="L21" s="82">
        <v>466.40000000000003</v>
      </c>
      <c r="M21" s="82">
        <v>2332</v>
      </c>
      <c r="N21" s="83">
        <f t="shared" si="0"/>
        <v>1865.6000000000001</v>
      </c>
      <c r="O21" s="83">
        <f t="shared" si="1"/>
        <v>466.40000000000003</v>
      </c>
      <c r="P21" s="62"/>
      <c r="Q21" s="82"/>
      <c r="R21" s="62">
        <v>1</v>
      </c>
      <c r="S21" s="62">
        <v>2024</v>
      </c>
      <c r="T21" s="82">
        <f t="shared" si="3"/>
        <v>1865.6000000000001</v>
      </c>
      <c r="U21" s="82"/>
      <c r="V21" s="82"/>
      <c r="W21" s="82"/>
      <c r="X21" s="82"/>
      <c r="Y21" s="82"/>
      <c r="Z21" s="82"/>
      <c r="AA21" s="82"/>
      <c r="AB21" s="82"/>
      <c r="AC21" s="82"/>
      <c r="AD21" s="82"/>
      <c r="AE21" s="82"/>
      <c r="AF21" s="82"/>
      <c r="AG21" s="82"/>
      <c r="AH21" s="82"/>
      <c r="AI21" s="82"/>
      <c r="AJ21" s="82"/>
      <c r="AK21" s="82"/>
      <c r="AL21" s="86" t="s">
        <v>575</v>
      </c>
    </row>
    <row r="22" spans="1:38" s="87" customFormat="1" ht="60" x14ac:dyDescent="0.25">
      <c r="A22" s="62"/>
      <c r="B22" s="62" t="s">
        <v>572</v>
      </c>
      <c r="C22" s="62" t="s">
        <v>608</v>
      </c>
      <c r="D22" s="62">
        <v>2022</v>
      </c>
      <c r="E22" s="62" t="s">
        <v>609</v>
      </c>
      <c r="F22" s="62" t="s">
        <v>610</v>
      </c>
      <c r="G22" s="62" t="s">
        <v>334</v>
      </c>
      <c r="H22" s="62">
        <v>1</v>
      </c>
      <c r="I22" s="62" t="s">
        <v>76</v>
      </c>
      <c r="J22" s="82">
        <v>9423.1299999999992</v>
      </c>
      <c r="K22" s="82">
        <v>7538.5039999999999</v>
      </c>
      <c r="L22" s="82">
        <v>1884.626</v>
      </c>
      <c r="M22" s="82">
        <v>9423.1299999999992</v>
      </c>
      <c r="N22" s="83">
        <f t="shared" si="0"/>
        <v>7538.5039999999999</v>
      </c>
      <c r="O22" s="83">
        <f t="shared" si="1"/>
        <v>1884.626</v>
      </c>
      <c r="P22" s="62"/>
      <c r="Q22" s="82"/>
      <c r="R22" s="62">
        <v>1</v>
      </c>
      <c r="S22" s="62">
        <v>2022</v>
      </c>
      <c r="T22" s="82">
        <f t="shared" si="3"/>
        <v>7538.5039999999999</v>
      </c>
      <c r="U22" s="82"/>
      <c r="V22" s="82"/>
      <c r="W22" s="82"/>
      <c r="X22" s="82"/>
      <c r="Y22" s="82"/>
      <c r="Z22" s="82"/>
      <c r="AA22" s="82"/>
      <c r="AB22" s="82"/>
      <c r="AC22" s="82"/>
      <c r="AD22" s="82"/>
      <c r="AE22" s="82"/>
      <c r="AF22" s="82"/>
      <c r="AG22" s="82"/>
      <c r="AH22" s="82"/>
      <c r="AI22" s="82"/>
      <c r="AJ22" s="82"/>
      <c r="AK22" s="82"/>
      <c r="AL22" s="86" t="s">
        <v>575</v>
      </c>
    </row>
    <row r="23" spans="1:38" s="87" customFormat="1" ht="75" x14ac:dyDescent="0.25">
      <c r="A23" s="62"/>
      <c r="B23" s="62" t="s">
        <v>611</v>
      </c>
      <c r="C23" s="62" t="s">
        <v>612</v>
      </c>
      <c r="D23" s="62">
        <v>2023</v>
      </c>
      <c r="E23" s="62" t="s">
        <v>613</v>
      </c>
      <c r="F23" s="62" t="s">
        <v>610</v>
      </c>
      <c r="G23" s="62" t="s">
        <v>83</v>
      </c>
      <c r="H23" s="62">
        <v>4</v>
      </c>
      <c r="I23" s="62" t="s">
        <v>76</v>
      </c>
      <c r="J23" s="82">
        <v>6729.7</v>
      </c>
      <c r="K23" s="82">
        <v>5383.76</v>
      </c>
      <c r="L23" s="82">
        <v>1345.94</v>
      </c>
      <c r="M23" s="82">
        <v>6729.7000000000007</v>
      </c>
      <c r="N23" s="83">
        <f t="shared" si="0"/>
        <v>5383.7600000000011</v>
      </c>
      <c r="O23" s="83">
        <f t="shared" si="1"/>
        <v>1345.9400000000003</v>
      </c>
      <c r="P23" s="62"/>
      <c r="Q23" s="82"/>
      <c r="R23" s="62">
        <v>4</v>
      </c>
      <c r="S23" s="62">
        <v>2023</v>
      </c>
      <c r="T23" s="62">
        <f>+N23/R23*2</f>
        <v>2691.8800000000006</v>
      </c>
      <c r="U23" s="62"/>
      <c r="V23" s="82"/>
      <c r="W23" s="82"/>
      <c r="X23" s="82"/>
      <c r="Y23" s="82"/>
      <c r="Z23" s="82"/>
      <c r="AA23" s="82"/>
      <c r="AB23" s="82"/>
      <c r="AC23" s="82"/>
      <c r="AD23" s="82"/>
      <c r="AE23" s="82"/>
      <c r="AF23" s="82"/>
      <c r="AG23" s="82"/>
      <c r="AH23" s="82"/>
      <c r="AI23" s="82"/>
      <c r="AJ23" s="82"/>
      <c r="AK23" s="82"/>
      <c r="AL23" s="86" t="s">
        <v>575</v>
      </c>
    </row>
    <row r="24" spans="1:38" s="87" customFormat="1" ht="60" x14ac:dyDescent="0.25">
      <c r="A24" s="62"/>
      <c r="B24" s="62" t="s">
        <v>611</v>
      </c>
      <c r="C24" s="62" t="s">
        <v>614</v>
      </c>
      <c r="D24" s="62">
        <v>2023</v>
      </c>
      <c r="E24" s="62" t="s">
        <v>615</v>
      </c>
      <c r="F24" s="62" t="s">
        <v>610</v>
      </c>
      <c r="G24" s="62" t="s">
        <v>83</v>
      </c>
      <c r="H24" s="62">
        <v>3</v>
      </c>
      <c r="I24" s="62" t="s">
        <v>76</v>
      </c>
      <c r="J24" s="82">
        <v>13405.33</v>
      </c>
      <c r="K24" s="82">
        <v>10724.264000000001</v>
      </c>
      <c r="L24" s="82">
        <v>2681.0660000000003</v>
      </c>
      <c r="M24" s="82">
        <v>13405.330000000002</v>
      </c>
      <c r="N24" s="83">
        <f t="shared" si="0"/>
        <v>10724.264000000003</v>
      </c>
      <c r="O24" s="83">
        <f t="shared" si="1"/>
        <v>2681.0660000000007</v>
      </c>
      <c r="P24" s="62"/>
      <c r="Q24" s="82"/>
      <c r="R24" s="62">
        <v>3</v>
      </c>
      <c r="S24" s="62">
        <v>2023</v>
      </c>
      <c r="T24" s="91">
        <f>+N24/R24*2</f>
        <v>7149.5093333333352</v>
      </c>
      <c r="U24" s="91"/>
      <c r="V24" s="82"/>
      <c r="W24" s="82"/>
      <c r="X24" s="82"/>
      <c r="Y24" s="82"/>
      <c r="Z24" s="82"/>
      <c r="AA24" s="82"/>
      <c r="AB24" s="82"/>
      <c r="AC24" s="82"/>
      <c r="AD24" s="82"/>
      <c r="AE24" s="82"/>
      <c r="AF24" s="82"/>
      <c r="AG24" s="82"/>
      <c r="AH24" s="82"/>
      <c r="AI24" s="82"/>
      <c r="AJ24" s="82"/>
      <c r="AK24" s="82"/>
      <c r="AL24" s="86" t="s">
        <v>575</v>
      </c>
    </row>
    <row r="25" spans="1:38" s="87" customFormat="1" ht="60" x14ac:dyDescent="0.25">
      <c r="A25" s="62"/>
      <c r="B25" s="62" t="s">
        <v>572</v>
      </c>
      <c r="C25" s="62" t="s">
        <v>616</v>
      </c>
      <c r="D25" s="62">
        <v>2024</v>
      </c>
      <c r="E25" s="62" t="s">
        <v>617</v>
      </c>
      <c r="F25" s="62" t="s">
        <v>610</v>
      </c>
      <c r="G25" s="62" t="s">
        <v>75</v>
      </c>
      <c r="H25" s="62">
        <v>2</v>
      </c>
      <c r="I25" s="62" t="s">
        <v>76</v>
      </c>
      <c r="J25" s="82">
        <v>19999.939999999999</v>
      </c>
      <c r="K25" s="82">
        <v>15999.951999999999</v>
      </c>
      <c r="L25" s="82">
        <v>3999.9879999999998</v>
      </c>
      <c r="M25" s="82">
        <v>19999.950163934427</v>
      </c>
      <c r="N25" s="83">
        <f t="shared" si="0"/>
        <v>15999.960131147542</v>
      </c>
      <c r="O25" s="88">
        <f t="shared" si="1"/>
        <v>3999.9900327868854</v>
      </c>
      <c r="P25" s="62"/>
      <c r="Q25" s="82"/>
      <c r="R25" s="62">
        <v>2</v>
      </c>
      <c r="S25" s="62">
        <v>2024</v>
      </c>
      <c r="T25" s="92">
        <f>+N25/R25</f>
        <v>7999.9800655737708</v>
      </c>
      <c r="U25" s="92"/>
      <c r="V25" s="82"/>
      <c r="W25" s="82"/>
      <c r="X25" s="82"/>
      <c r="Y25" s="82">
        <v>1233.8816393442623</v>
      </c>
      <c r="Z25" s="82">
        <v>1233.8816393442623</v>
      </c>
      <c r="AA25" s="82">
        <v>1233.8816393442623</v>
      </c>
      <c r="AB25" s="82">
        <v>1233.8816393442623</v>
      </c>
      <c r="AC25" s="82">
        <v>1233.8816393442623</v>
      </c>
      <c r="AD25" s="82">
        <v>1233.8816393442623</v>
      </c>
      <c r="AE25" s="82">
        <v>1233.8816393442623</v>
      </c>
      <c r="AF25" s="82">
        <v>3701.6452459016391</v>
      </c>
      <c r="AG25" s="82">
        <v>581.43377049180333</v>
      </c>
      <c r="AH25" s="82">
        <v>1744.3252459016394</v>
      </c>
      <c r="AI25" s="82">
        <v>1574.9731147540983</v>
      </c>
      <c r="AJ25" s="82">
        <v>3760.4013114754098</v>
      </c>
      <c r="AK25" s="82"/>
      <c r="AL25" s="86" t="s">
        <v>575</v>
      </c>
    </row>
    <row r="26" spans="1:38" s="87" customFormat="1" ht="90" x14ac:dyDescent="0.25">
      <c r="A26" s="62"/>
      <c r="B26" s="62" t="s">
        <v>572</v>
      </c>
      <c r="C26" s="62" t="s">
        <v>618</v>
      </c>
      <c r="D26" s="62">
        <v>2024</v>
      </c>
      <c r="E26" s="62" t="s">
        <v>619</v>
      </c>
      <c r="F26" s="62" t="s">
        <v>610</v>
      </c>
      <c r="G26" s="62" t="s">
        <v>334</v>
      </c>
      <c r="H26" s="62">
        <v>4</v>
      </c>
      <c r="I26" s="62" t="s">
        <v>76</v>
      </c>
      <c r="J26" s="82">
        <v>4886.6899999999996</v>
      </c>
      <c r="K26" s="82">
        <v>3909.3519999999999</v>
      </c>
      <c r="L26" s="82">
        <v>977.33799999999997</v>
      </c>
      <c r="M26" s="82">
        <v>4886.6899999999996</v>
      </c>
      <c r="N26" s="83">
        <f t="shared" si="0"/>
        <v>3909.3519999999999</v>
      </c>
      <c r="O26" s="83">
        <f t="shared" si="1"/>
        <v>977.33799999999997</v>
      </c>
      <c r="P26" s="62"/>
      <c r="Q26" s="82"/>
      <c r="R26" s="62">
        <v>4</v>
      </c>
      <c r="S26" s="62">
        <v>2024</v>
      </c>
      <c r="T26" s="62">
        <f>+N26/R26</f>
        <v>977.33799999999997</v>
      </c>
      <c r="U26" s="62"/>
      <c r="V26" s="82"/>
      <c r="W26" s="82"/>
      <c r="X26" s="82"/>
      <c r="Y26" s="82"/>
      <c r="Z26" s="82"/>
      <c r="AA26" s="82"/>
      <c r="AB26" s="82"/>
      <c r="AC26" s="82"/>
      <c r="AD26" s="82"/>
      <c r="AE26" s="82"/>
      <c r="AF26" s="82"/>
      <c r="AG26" s="82"/>
      <c r="AH26" s="82"/>
      <c r="AI26" s="82"/>
      <c r="AJ26" s="82"/>
      <c r="AK26" s="82"/>
      <c r="AL26" s="86" t="s">
        <v>575</v>
      </c>
    </row>
    <row r="27" spans="1:38" s="87" customFormat="1" ht="60" x14ac:dyDescent="0.25">
      <c r="A27" s="62"/>
      <c r="B27" s="62" t="s">
        <v>558</v>
      </c>
      <c r="C27" s="62" t="s">
        <v>620</v>
      </c>
      <c r="D27" s="62">
        <v>2024</v>
      </c>
      <c r="E27" s="62" t="s">
        <v>621</v>
      </c>
      <c r="F27" s="62" t="s">
        <v>90</v>
      </c>
      <c r="G27" s="62" t="s">
        <v>75</v>
      </c>
      <c r="H27" s="62">
        <v>3</v>
      </c>
      <c r="I27" s="62" t="s">
        <v>76</v>
      </c>
      <c r="J27" s="82">
        <v>2702.7</v>
      </c>
      <c r="K27" s="82">
        <v>2162.16</v>
      </c>
      <c r="L27" s="82">
        <v>540.54</v>
      </c>
      <c r="M27" s="82">
        <v>2702.7</v>
      </c>
      <c r="N27" s="83">
        <v>2162.16</v>
      </c>
      <c r="O27" s="83">
        <v>540.54</v>
      </c>
      <c r="P27" s="62">
        <v>2024</v>
      </c>
      <c r="Q27" s="82"/>
      <c r="R27" s="62">
        <v>3</v>
      </c>
      <c r="S27" s="62">
        <v>2024</v>
      </c>
      <c r="T27" s="62">
        <f>+N27/R27</f>
        <v>720.71999999999991</v>
      </c>
      <c r="U27" s="62"/>
      <c r="V27" s="82"/>
      <c r="W27" s="82"/>
      <c r="X27" s="82"/>
      <c r="Y27" s="82"/>
      <c r="Z27" s="82"/>
      <c r="AA27" s="82"/>
      <c r="AB27" s="82"/>
      <c r="AC27" s="82"/>
      <c r="AD27" s="82"/>
      <c r="AE27" s="82"/>
      <c r="AF27" s="82"/>
      <c r="AG27" s="82"/>
      <c r="AH27" s="82"/>
      <c r="AI27" s="82"/>
      <c r="AJ27" s="82"/>
      <c r="AK27" s="82"/>
      <c r="AL27" s="86" t="s">
        <v>130</v>
      </c>
    </row>
    <row r="28" spans="1:38" s="87" customFormat="1" ht="45" hidden="1" x14ac:dyDescent="0.25">
      <c r="A28" s="62"/>
      <c r="B28" s="62" t="s">
        <v>622</v>
      </c>
      <c r="C28" s="62" t="s">
        <v>623</v>
      </c>
      <c r="D28" s="62">
        <v>2024</v>
      </c>
      <c r="E28" s="62" t="s">
        <v>624</v>
      </c>
      <c r="F28" s="62" t="s">
        <v>90</v>
      </c>
      <c r="G28" s="62" t="s">
        <v>75</v>
      </c>
      <c r="H28" s="62">
        <v>5</v>
      </c>
      <c r="I28" s="62" t="s">
        <v>76</v>
      </c>
      <c r="J28" s="82">
        <v>15767.6</v>
      </c>
      <c r="K28" s="82">
        <v>12614.08</v>
      </c>
      <c r="L28" s="82">
        <v>3153.52</v>
      </c>
      <c r="M28" s="82">
        <v>15767.6</v>
      </c>
      <c r="N28" s="82">
        <v>12614.08</v>
      </c>
      <c r="O28" s="82">
        <v>3153.52</v>
      </c>
      <c r="P28" s="62">
        <v>2024</v>
      </c>
      <c r="Q28" s="82"/>
      <c r="R28" s="62">
        <v>5</v>
      </c>
      <c r="S28" s="62">
        <v>2025</v>
      </c>
      <c r="T28" s="62"/>
      <c r="U28" s="62"/>
      <c r="V28" s="82"/>
      <c r="W28" s="82"/>
      <c r="X28" s="82"/>
      <c r="Y28" s="82">
        <v>323.08</v>
      </c>
      <c r="Z28" s="82">
        <v>160.72</v>
      </c>
      <c r="AA28" s="82">
        <v>150.88</v>
      </c>
      <c r="AB28" s="82">
        <v>55.76</v>
      </c>
      <c r="AC28" s="82">
        <v>157.44</v>
      </c>
      <c r="AD28" s="82">
        <v>96.76</v>
      </c>
      <c r="AE28" s="82">
        <v>124.64</v>
      </c>
      <c r="AF28" s="82">
        <v>570.72</v>
      </c>
      <c r="AG28" s="82"/>
      <c r="AH28" s="82"/>
      <c r="AI28" s="82"/>
      <c r="AJ28" s="82"/>
      <c r="AK28" s="82"/>
      <c r="AL28" s="86" t="s">
        <v>130</v>
      </c>
    </row>
    <row r="29" spans="1:38" s="87" customFormat="1" ht="45" x14ac:dyDescent="0.25">
      <c r="A29" s="62"/>
      <c r="B29" s="62" t="s">
        <v>625</v>
      </c>
      <c r="C29" s="62" t="s">
        <v>626</v>
      </c>
      <c r="D29" s="62">
        <v>2024</v>
      </c>
      <c r="E29" s="62" t="s">
        <v>627</v>
      </c>
      <c r="F29" s="62" t="s">
        <v>90</v>
      </c>
      <c r="G29" s="62" t="s">
        <v>75</v>
      </c>
      <c r="H29" s="62">
        <v>3</v>
      </c>
      <c r="I29" s="62" t="s">
        <v>75</v>
      </c>
      <c r="J29" s="82">
        <v>2781</v>
      </c>
      <c r="K29" s="82">
        <v>2224.8000000000002</v>
      </c>
      <c r="L29" s="82">
        <v>556.19999999999982</v>
      </c>
      <c r="M29" s="82">
        <v>2781</v>
      </c>
      <c r="N29" s="83">
        <v>2224.8000000000002</v>
      </c>
      <c r="O29" s="88">
        <v>556.19999999999982</v>
      </c>
      <c r="P29" s="62">
        <v>2024</v>
      </c>
      <c r="Q29" s="82">
        <v>2024</v>
      </c>
      <c r="R29" s="62">
        <v>3</v>
      </c>
      <c r="S29" s="62">
        <v>2024</v>
      </c>
      <c r="T29" s="90">
        <f>+N29/R29</f>
        <v>741.6</v>
      </c>
      <c r="U29" s="90"/>
      <c r="V29" s="82">
        <v>2085.75</v>
      </c>
      <c r="W29" s="82">
        <v>1668.6000000000001</v>
      </c>
      <c r="X29" s="82">
        <v>417.15000000000003</v>
      </c>
      <c r="Y29" s="82">
        <v>636</v>
      </c>
      <c r="Z29" s="82">
        <v>429</v>
      </c>
      <c r="AA29" s="82">
        <v>429</v>
      </c>
      <c r="AB29" s="82">
        <v>222</v>
      </c>
      <c r="AC29" s="82">
        <v>429</v>
      </c>
      <c r="AD29" s="82"/>
      <c r="AE29" s="82"/>
      <c r="AF29" s="82">
        <v>636</v>
      </c>
      <c r="AG29" s="82"/>
      <c r="AH29" s="82"/>
      <c r="AI29" s="82"/>
      <c r="AJ29" s="82"/>
      <c r="AK29" s="82"/>
      <c r="AL29" s="86" t="s">
        <v>628</v>
      </c>
    </row>
    <row r="30" spans="1:38" s="87" customFormat="1" ht="90" x14ac:dyDescent="0.25">
      <c r="A30" s="62"/>
      <c r="B30" s="62" t="s">
        <v>558</v>
      </c>
      <c r="C30" s="62" t="s">
        <v>629</v>
      </c>
      <c r="D30" s="62">
        <v>2024</v>
      </c>
      <c r="E30" s="62" t="s">
        <v>630</v>
      </c>
      <c r="F30" s="62" t="s">
        <v>90</v>
      </c>
      <c r="G30" s="62" t="s">
        <v>76</v>
      </c>
      <c r="H30" s="62">
        <v>1</v>
      </c>
      <c r="I30" s="62" t="s">
        <v>76</v>
      </c>
      <c r="J30" s="82">
        <v>4372.83</v>
      </c>
      <c r="K30" s="82">
        <v>3498.26</v>
      </c>
      <c r="L30" s="82">
        <v>874.57</v>
      </c>
      <c r="M30" s="82">
        <v>4372.83</v>
      </c>
      <c r="N30" s="83">
        <v>3498.26</v>
      </c>
      <c r="O30" s="88">
        <v>874.57</v>
      </c>
      <c r="P30" s="62">
        <v>2024</v>
      </c>
      <c r="Q30" s="82"/>
      <c r="R30" s="62">
        <v>1</v>
      </c>
      <c r="S30" s="62">
        <v>2024</v>
      </c>
      <c r="T30" s="89">
        <f>+N30</f>
        <v>3498.26</v>
      </c>
      <c r="U30" s="89"/>
      <c r="V30" s="82"/>
      <c r="W30" s="82"/>
      <c r="X30" s="82"/>
      <c r="Y30" s="82"/>
      <c r="Z30" s="82">
        <v>873.18</v>
      </c>
      <c r="AA30" s="82">
        <v>873.18</v>
      </c>
      <c r="AB30" s="82">
        <v>256.41000000000003</v>
      </c>
      <c r="AC30" s="82">
        <v>602.91</v>
      </c>
      <c r="AD30" s="82">
        <v>256.41000000000003</v>
      </c>
      <c r="AE30" s="82">
        <v>602.91</v>
      </c>
      <c r="AF30" s="82">
        <v>907.83</v>
      </c>
      <c r="AG30" s="82"/>
      <c r="AH30" s="82"/>
      <c r="AI30" s="82"/>
      <c r="AJ30" s="82"/>
      <c r="AK30" s="82"/>
      <c r="AL30" s="86" t="s">
        <v>631</v>
      </c>
    </row>
    <row r="31" spans="1:38" s="87" customFormat="1" ht="75" x14ac:dyDescent="0.25">
      <c r="A31" s="62"/>
      <c r="B31" s="62" t="s">
        <v>558</v>
      </c>
      <c r="C31" s="62" t="s">
        <v>632</v>
      </c>
      <c r="D31" s="62">
        <v>2024</v>
      </c>
      <c r="E31" s="62" t="s">
        <v>633</v>
      </c>
      <c r="F31" s="62" t="s">
        <v>90</v>
      </c>
      <c r="G31" s="62" t="s">
        <v>76</v>
      </c>
      <c r="H31" s="62">
        <v>1</v>
      </c>
      <c r="I31" s="62" t="s">
        <v>76</v>
      </c>
      <c r="J31" s="82">
        <v>2770</v>
      </c>
      <c r="K31" s="82">
        <v>2216</v>
      </c>
      <c r="L31" s="82">
        <v>554</v>
      </c>
      <c r="M31" s="82">
        <v>2770</v>
      </c>
      <c r="N31" s="83">
        <v>2216</v>
      </c>
      <c r="O31" s="83">
        <v>554</v>
      </c>
      <c r="P31" s="62">
        <v>2024</v>
      </c>
      <c r="Q31" s="82"/>
      <c r="R31" s="62">
        <v>1</v>
      </c>
      <c r="S31" s="62">
        <v>2024</v>
      </c>
      <c r="T31" s="82">
        <f>+N31</f>
        <v>2216</v>
      </c>
      <c r="U31" s="82"/>
      <c r="V31" s="82"/>
      <c r="W31" s="82"/>
      <c r="X31" s="82"/>
      <c r="Y31" s="82"/>
      <c r="Z31" s="82"/>
      <c r="AA31" s="82"/>
      <c r="AB31" s="82"/>
      <c r="AC31" s="82"/>
      <c r="AD31" s="82"/>
      <c r="AE31" s="82"/>
      <c r="AF31" s="82"/>
      <c r="AG31" s="82"/>
      <c r="AH31" s="82"/>
      <c r="AI31" s="82"/>
      <c r="AJ31" s="82"/>
      <c r="AK31" s="82"/>
      <c r="AL31" s="86" t="s">
        <v>631</v>
      </c>
    </row>
    <row r="32" spans="1:38" s="87" customFormat="1" ht="60" x14ac:dyDescent="0.25">
      <c r="A32" s="62"/>
      <c r="B32" s="62" t="s">
        <v>558</v>
      </c>
      <c r="C32" s="62" t="s">
        <v>634</v>
      </c>
      <c r="D32" s="62">
        <v>2024</v>
      </c>
      <c r="E32" s="62" t="s">
        <v>635</v>
      </c>
      <c r="F32" s="62" t="s">
        <v>90</v>
      </c>
      <c r="G32" s="62" t="s">
        <v>75</v>
      </c>
      <c r="H32" s="62">
        <v>2</v>
      </c>
      <c r="I32" s="62" t="s">
        <v>76</v>
      </c>
      <c r="J32" s="82">
        <v>4416</v>
      </c>
      <c r="K32" s="82">
        <v>3532.8</v>
      </c>
      <c r="L32" s="82">
        <v>883.2</v>
      </c>
      <c r="M32" s="82">
        <v>4416</v>
      </c>
      <c r="N32" s="83">
        <v>3532.8</v>
      </c>
      <c r="O32" s="88">
        <v>883.2</v>
      </c>
      <c r="P32" s="62">
        <v>2024</v>
      </c>
      <c r="Q32" s="82"/>
      <c r="R32" s="62">
        <v>2</v>
      </c>
      <c r="S32" s="62">
        <v>2024</v>
      </c>
      <c r="T32" s="90">
        <f>+N32/R32</f>
        <v>1766.4</v>
      </c>
      <c r="U32" s="90"/>
      <c r="V32" s="82"/>
      <c r="W32" s="82"/>
      <c r="X32" s="82"/>
      <c r="Y32" s="82">
        <v>719.81</v>
      </c>
      <c r="Z32" s="82">
        <v>480.24</v>
      </c>
      <c r="AA32" s="82">
        <v>479.69</v>
      </c>
      <c r="AB32" s="82">
        <v>239.57</v>
      </c>
      <c r="AC32" s="82">
        <v>480.24</v>
      </c>
      <c r="AD32" s="82">
        <v>240.12</v>
      </c>
      <c r="AE32" s="82">
        <v>480.24</v>
      </c>
      <c r="AF32" s="82">
        <v>1200.48</v>
      </c>
      <c r="AG32" s="82"/>
      <c r="AH32" s="82"/>
      <c r="AI32" s="82"/>
      <c r="AJ32" s="82"/>
      <c r="AK32" s="82"/>
      <c r="AL32" s="86" t="s">
        <v>631</v>
      </c>
    </row>
    <row r="33" spans="1:38" s="87" customFormat="1" ht="90" x14ac:dyDescent="0.25">
      <c r="A33" s="62"/>
      <c r="B33" s="62" t="s">
        <v>622</v>
      </c>
      <c r="C33" s="62" t="s">
        <v>636</v>
      </c>
      <c r="D33" s="62">
        <v>2024</v>
      </c>
      <c r="E33" s="62" t="s">
        <v>637</v>
      </c>
      <c r="F33" s="62" t="s">
        <v>90</v>
      </c>
      <c r="G33" s="62" t="s">
        <v>75</v>
      </c>
      <c r="H33" s="62">
        <v>2</v>
      </c>
      <c r="I33" s="62" t="s">
        <v>76</v>
      </c>
      <c r="J33" s="82">
        <v>59375.46</v>
      </c>
      <c r="K33" s="82">
        <v>47500.37</v>
      </c>
      <c r="L33" s="82">
        <v>11875.09</v>
      </c>
      <c r="M33" s="82">
        <v>59375.46</v>
      </c>
      <c r="N33" s="83">
        <v>47500.37</v>
      </c>
      <c r="O33" s="88">
        <v>11875.09</v>
      </c>
      <c r="P33" s="62">
        <v>2024</v>
      </c>
      <c r="Q33" s="82"/>
      <c r="R33" s="62">
        <v>2</v>
      </c>
      <c r="S33" s="62">
        <v>2024</v>
      </c>
      <c r="T33" s="93">
        <f>+N33/R33</f>
        <v>23750.185000000001</v>
      </c>
      <c r="U33" s="93"/>
      <c r="V33" s="82"/>
      <c r="W33" s="82"/>
      <c r="X33" s="82"/>
      <c r="Y33" s="82">
        <v>4920.9799999999996</v>
      </c>
      <c r="Z33" s="82">
        <v>4340.22</v>
      </c>
      <c r="AA33" s="82">
        <v>5053.01</v>
      </c>
      <c r="AB33" s="82">
        <v>3717.39</v>
      </c>
      <c r="AC33" s="82">
        <v>4037.58</v>
      </c>
      <c r="AD33" s="82">
        <v>3362.1</v>
      </c>
      <c r="AE33" s="82">
        <v>3637.94</v>
      </c>
      <c r="AF33" s="82">
        <v>7272.51</v>
      </c>
      <c r="AG33" s="82">
        <v>6050.33</v>
      </c>
      <c r="AH33" s="82">
        <v>5177.91</v>
      </c>
      <c r="AI33" s="82">
        <v>11804.58</v>
      </c>
      <c r="AJ33" s="82"/>
      <c r="AK33" s="82"/>
      <c r="AL33" s="86" t="s">
        <v>631</v>
      </c>
    </row>
    <row r="34" spans="1:38" s="87" customFormat="1" ht="60" x14ac:dyDescent="0.25">
      <c r="A34" s="62"/>
      <c r="B34" s="62" t="s">
        <v>558</v>
      </c>
      <c r="C34" s="62" t="s">
        <v>638</v>
      </c>
      <c r="D34" s="62">
        <v>2020</v>
      </c>
      <c r="E34" s="62" t="s">
        <v>639</v>
      </c>
      <c r="F34" s="62" t="s">
        <v>74</v>
      </c>
      <c r="G34" s="62" t="s">
        <v>75</v>
      </c>
      <c r="H34" s="62">
        <v>5</v>
      </c>
      <c r="I34" s="62" t="s">
        <v>76</v>
      </c>
      <c r="J34" s="82">
        <v>48350</v>
      </c>
      <c r="K34" s="82">
        <v>38680</v>
      </c>
      <c r="L34" s="82">
        <v>9670</v>
      </c>
      <c r="M34" s="82">
        <v>48350</v>
      </c>
      <c r="N34" s="83">
        <v>38680</v>
      </c>
      <c r="O34" s="83">
        <v>9670</v>
      </c>
      <c r="P34" s="62">
        <v>2022</v>
      </c>
      <c r="Q34" s="82"/>
      <c r="R34" s="62">
        <v>5</v>
      </c>
      <c r="S34" s="62">
        <v>2021</v>
      </c>
      <c r="T34" s="94">
        <f>+N34/R34*3</f>
        <v>23208</v>
      </c>
      <c r="U34" s="94"/>
      <c r="V34" s="82"/>
      <c r="W34" s="82"/>
      <c r="X34" s="82"/>
      <c r="Y34" s="82"/>
      <c r="Z34" s="82"/>
      <c r="AA34" s="82"/>
      <c r="AB34" s="82"/>
      <c r="AC34" s="82"/>
      <c r="AD34" s="82"/>
      <c r="AE34" s="82"/>
      <c r="AF34" s="82"/>
      <c r="AG34" s="82"/>
      <c r="AH34" s="82"/>
      <c r="AI34" s="82"/>
      <c r="AJ34" s="82"/>
      <c r="AK34" s="82"/>
      <c r="AL34" s="86" t="s">
        <v>640</v>
      </c>
    </row>
    <row r="35" spans="1:38" s="87" customFormat="1" ht="90" x14ac:dyDescent="0.25">
      <c r="A35" s="62"/>
      <c r="B35" s="62" t="s">
        <v>622</v>
      </c>
      <c r="C35" s="62" t="s">
        <v>641</v>
      </c>
      <c r="D35" s="62">
        <v>2024</v>
      </c>
      <c r="E35" s="62" t="s">
        <v>642</v>
      </c>
      <c r="F35" s="62" t="s">
        <v>90</v>
      </c>
      <c r="G35" s="62" t="s">
        <v>76</v>
      </c>
      <c r="H35" s="62">
        <v>1</v>
      </c>
      <c r="I35" s="62" t="s">
        <v>76</v>
      </c>
      <c r="J35" s="82">
        <v>8324.81</v>
      </c>
      <c r="K35" s="82">
        <v>6659.85</v>
      </c>
      <c r="L35" s="82">
        <v>1664.96</v>
      </c>
      <c r="M35" s="82">
        <v>8324.81</v>
      </c>
      <c r="N35" s="83">
        <v>6659.85</v>
      </c>
      <c r="O35" s="88">
        <v>1664.96</v>
      </c>
      <c r="P35" s="62">
        <v>2024</v>
      </c>
      <c r="Q35" s="82"/>
      <c r="R35" s="62">
        <v>1</v>
      </c>
      <c r="S35" s="62">
        <v>2024</v>
      </c>
      <c r="T35" s="93">
        <f>+N35</f>
        <v>6659.85</v>
      </c>
      <c r="U35" s="93"/>
      <c r="V35" s="82"/>
      <c r="W35" s="82"/>
      <c r="X35" s="82"/>
      <c r="Y35" s="82">
        <v>1931.71</v>
      </c>
      <c r="Z35" s="82"/>
      <c r="AA35" s="82"/>
      <c r="AB35" s="82"/>
      <c r="AC35" s="82"/>
      <c r="AD35" s="82">
        <v>973.03</v>
      </c>
      <c r="AE35" s="82">
        <v>1840.41</v>
      </c>
      <c r="AF35" s="82"/>
      <c r="AG35" s="82"/>
      <c r="AH35" s="82"/>
      <c r="AI35" s="82">
        <v>3579.67</v>
      </c>
      <c r="AJ35" s="82"/>
      <c r="AK35" s="82"/>
      <c r="AL35" s="86" t="s">
        <v>640</v>
      </c>
    </row>
    <row r="36" spans="1:38" s="87" customFormat="1" ht="120" x14ac:dyDescent="0.25">
      <c r="A36" s="62"/>
      <c r="B36" s="62" t="s">
        <v>622</v>
      </c>
      <c r="C36" s="62" t="s">
        <v>643</v>
      </c>
      <c r="D36" s="62">
        <v>2024</v>
      </c>
      <c r="E36" s="62" t="s">
        <v>644</v>
      </c>
      <c r="F36" s="62" t="s">
        <v>90</v>
      </c>
      <c r="G36" s="62" t="s">
        <v>75</v>
      </c>
      <c r="H36" s="62">
        <v>3</v>
      </c>
      <c r="I36" s="62" t="s">
        <v>76</v>
      </c>
      <c r="J36" s="82">
        <v>17766</v>
      </c>
      <c r="K36" s="82">
        <v>14212.8</v>
      </c>
      <c r="L36" s="82">
        <v>3553.2</v>
      </c>
      <c r="M36" s="82">
        <v>17766</v>
      </c>
      <c r="N36" s="83">
        <v>14212.8</v>
      </c>
      <c r="O36" s="88">
        <v>3553.2</v>
      </c>
      <c r="P36" s="62">
        <v>2024</v>
      </c>
      <c r="Q36" s="82"/>
      <c r="R36" s="62">
        <v>3</v>
      </c>
      <c r="S36" s="62">
        <v>2024</v>
      </c>
      <c r="T36" s="93">
        <f>+N36/R36</f>
        <v>4737.5999999999995</v>
      </c>
      <c r="U36" s="93"/>
      <c r="V36" s="82"/>
      <c r="W36" s="82"/>
      <c r="X36" s="82"/>
      <c r="Y36" s="82">
        <v>3564.03</v>
      </c>
      <c r="Z36" s="82">
        <v>1769.76</v>
      </c>
      <c r="AA36" s="82">
        <v>1643.6</v>
      </c>
      <c r="AB36" s="82">
        <v>612.20000000000005</v>
      </c>
      <c r="AC36" s="82">
        <v>1705.17</v>
      </c>
      <c r="AD36" s="82">
        <v>1036.77</v>
      </c>
      <c r="AE36" s="82">
        <v>1330.92</v>
      </c>
      <c r="AF36" s="82">
        <v>6102.31</v>
      </c>
      <c r="AG36" s="82"/>
      <c r="AH36" s="82"/>
      <c r="AI36" s="82"/>
      <c r="AJ36" s="82"/>
      <c r="AK36" s="82"/>
      <c r="AL36" s="86" t="s">
        <v>645</v>
      </c>
    </row>
    <row r="37" spans="1:38" s="87" customFormat="1" ht="75" x14ac:dyDescent="0.25">
      <c r="A37" s="62"/>
      <c r="B37" s="62" t="s">
        <v>558</v>
      </c>
      <c r="C37" s="62" t="s">
        <v>646</v>
      </c>
      <c r="D37" s="62">
        <v>2024</v>
      </c>
      <c r="E37" s="62" t="s">
        <v>647</v>
      </c>
      <c r="F37" s="62" t="s">
        <v>74</v>
      </c>
      <c r="G37" s="62" t="s">
        <v>76</v>
      </c>
      <c r="H37" s="62">
        <v>1</v>
      </c>
      <c r="I37" s="62" t="s">
        <v>76</v>
      </c>
      <c r="J37" s="82">
        <v>3890.3</v>
      </c>
      <c r="K37" s="82">
        <v>3112.24</v>
      </c>
      <c r="L37" s="82">
        <v>778.06</v>
      </c>
      <c r="M37" s="82">
        <v>3890.3</v>
      </c>
      <c r="N37" s="83">
        <v>3112.24</v>
      </c>
      <c r="O37" s="88">
        <v>778.06</v>
      </c>
      <c r="P37" s="62">
        <v>2024</v>
      </c>
      <c r="Q37" s="82"/>
      <c r="R37" s="62">
        <v>1</v>
      </c>
      <c r="S37" s="62">
        <v>2024</v>
      </c>
      <c r="T37" s="93">
        <f>+N37</f>
        <v>3112.24</v>
      </c>
      <c r="U37" s="93"/>
      <c r="V37" s="82"/>
      <c r="W37" s="82"/>
      <c r="X37" s="82"/>
      <c r="Y37" s="82">
        <v>631.79999999999995</v>
      </c>
      <c r="Z37" s="82">
        <v>591.1</v>
      </c>
      <c r="AA37" s="82">
        <v>410.5</v>
      </c>
      <c r="AB37" s="82">
        <v>201.9</v>
      </c>
      <c r="AC37" s="82">
        <v>242.2</v>
      </c>
      <c r="AD37" s="82">
        <v>231.1</v>
      </c>
      <c r="AE37" s="82">
        <v>300.7</v>
      </c>
      <c r="AF37" s="82">
        <v>1281</v>
      </c>
      <c r="AG37" s="82"/>
      <c r="AH37" s="82"/>
      <c r="AI37" s="82"/>
      <c r="AJ37" s="82"/>
      <c r="AK37" s="82"/>
      <c r="AL37" s="86" t="s">
        <v>645</v>
      </c>
    </row>
    <row r="38" spans="1:38" s="87" customFormat="1" ht="75" hidden="1" x14ac:dyDescent="0.25">
      <c r="A38" s="62"/>
      <c r="B38" s="62" t="s">
        <v>648</v>
      </c>
      <c r="C38" s="62" t="s">
        <v>649</v>
      </c>
      <c r="D38" s="62">
        <v>2020</v>
      </c>
      <c r="E38" s="62" t="s">
        <v>650</v>
      </c>
      <c r="F38" s="62" t="s">
        <v>651</v>
      </c>
      <c r="G38" s="62" t="s">
        <v>75</v>
      </c>
      <c r="H38" s="62">
        <v>5</v>
      </c>
      <c r="I38" s="62" t="s">
        <v>76</v>
      </c>
      <c r="J38" s="82">
        <v>16835.82</v>
      </c>
      <c r="K38" s="82">
        <v>13468.656000000001</v>
      </c>
      <c r="L38" s="82">
        <v>3367.1640000000002</v>
      </c>
      <c r="M38" s="82">
        <v>16835.82</v>
      </c>
      <c r="N38" s="83">
        <v>13468.656000000001</v>
      </c>
      <c r="O38" s="84">
        <v>3367.1640000000002</v>
      </c>
      <c r="P38" s="62">
        <v>2020</v>
      </c>
      <c r="Q38" s="82"/>
      <c r="R38" s="62">
        <v>5</v>
      </c>
      <c r="S38" s="62">
        <v>2020</v>
      </c>
      <c r="T38" s="94"/>
      <c r="U38" s="94" t="s">
        <v>546</v>
      </c>
      <c r="V38" s="82"/>
      <c r="W38" s="82"/>
      <c r="X38" s="82"/>
      <c r="Y38" s="82"/>
      <c r="Z38" s="82">
        <v>593.70000000000005</v>
      </c>
      <c r="AA38" s="82">
        <v>474.96</v>
      </c>
      <c r="AB38" s="82">
        <v>356.22</v>
      </c>
      <c r="AC38" s="82">
        <v>118.74</v>
      </c>
      <c r="AD38" s="82">
        <v>118.74</v>
      </c>
      <c r="AE38" s="82">
        <v>237.48</v>
      </c>
      <c r="AF38" s="82"/>
      <c r="AG38" s="82"/>
      <c r="AH38" s="82"/>
      <c r="AI38" s="82"/>
      <c r="AJ38" s="82"/>
      <c r="AK38" s="82"/>
      <c r="AL38" s="86" t="s">
        <v>652</v>
      </c>
    </row>
    <row r="39" spans="1:38" s="87" customFormat="1" ht="45" hidden="1" x14ac:dyDescent="0.25">
      <c r="A39" s="62"/>
      <c r="B39" s="62" t="s">
        <v>648</v>
      </c>
      <c r="C39" s="62" t="s">
        <v>653</v>
      </c>
      <c r="D39" s="62">
        <v>2020</v>
      </c>
      <c r="E39" s="62" t="s">
        <v>654</v>
      </c>
      <c r="F39" s="62" t="s">
        <v>651</v>
      </c>
      <c r="G39" s="62" t="s">
        <v>76</v>
      </c>
      <c r="H39" s="62">
        <v>5</v>
      </c>
      <c r="I39" s="62" t="s">
        <v>76</v>
      </c>
      <c r="J39" s="82">
        <v>2767.6</v>
      </c>
      <c r="K39" s="82">
        <v>2214.08</v>
      </c>
      <c r="L39" s="82">
        <v>553.52</v>
      </c>
      <c r="M39" s="82">
        <v>2767.6</v>
      </c>
      <c r="N39" s="83">
        <v>2214.08</v>
      </c>
      <c r="O39" s="84">
        <v>553.52</v>
      </c>
      <c r="P39" s="62">
        <v>2021</v>
      </c>
      <c r="Q39" s="82"/>
      <c r="R39" s="62">
        <v>5</v>
      </c>
      <c r="S39" s="62">
        <v>2020</v>
      </c>
      <c r="T39" s="94"/>
      <c r="U39" s="82" t="s">
        <v>546</v>
      </c>
      <c r="W39" s="82"/>
      <c r="X39" s="82"/>
      <c r="Y39" s="82"/>
      <c r="Z39" s="82">
        <v>1944.8</v>
      </c>
      <c r="AA39" s="82">
        <v>673.2</v>
      </c>
      <c r="AB39" s="82"/>
      <c r="AC39" s="82"/>
      <c r="AD39" s="82">
        <v>149.6</v>
      </c>
      <c r="AE39" s="82"/>
      <c r="AF39" s="82"/>
      <c r="AG39" s="82"/>
      <c r="AH39" s="82"/>
      <c r="AI39" s="82"/>
      <c r="AJ39" s="82"/>
      <c r="AK39" s="82"/>
      <c r="AL39" s="86" t="s">
        <v>652</v>
      </c>
    </row>
    <row r="40" spans="1:38" s="87" customFormat="1" ht="90" hidden="1" x14ac:dyDescent="0.25">
      <c r="A40" s="62"/>
      <c r="B40" s="62" t="s">
        <v>655</v>
      </c>
      <c r="C40" s="62" t="s">
        <v>656</v>
      </c>
      <c r="D40" s="62">
        <v>2020</v>
      </c>
      <c r="E40" s="62" t="s">
        <v>657</v>
      </c>
      <c r="F40" s="62" t="s">
        <v>651</v>
      </c>
      <c r="G40" s="62" t="s">
        <v>76</v>
      </c>
      <c r="H40" s="62"/>
      <c r="I40" s="62" t="s">
        <v>76</v>
      </c>
      <c r="J40" s="82">
        <v>307.27</v>
      </c>
      <c r="K40" s="82">
        <v>245.81599999999997</v>
      </c>
      <c r="L40" s="82">
        <v>61.453999999999994</v>
      </c>
      <c r="M40" s="82">
        <v>307.27</v>
      </c>
      <c r="N40" s="83">
        <v>245.81599999999997</v>
      </c>
      <c r="O40" s="84">
        <v>61.453999999999994</v>
      </c>
      <c r="P40" s="62">
        <v>2020</v>
      </c>
      <c r="Q40" s="82"/>
      <c r="R40" s="62">
        <v>2</v>
      </c>
      <c r="S40" s="62">
        <v>2020</v>
      </c>
      <c r="T40" s="94"/>
      <c r="U40" s="82" t="s">
        <v>546</v>
      </c>
      <c r="W40" s="82"/>
      <c r="X40" s="82"/>
      <c r="Y40" s="82"/>
      <c r="Z40" s="82"/>
      <c r="AA40" s="82"/>
      <c r="AB40" s="82"/>
      <c r="AC40" s="82"/>
      <c r="AD40" s="82"/>
      <c r="AE40" s="82"/>
      <c r="AF40" s="82"/>
      <c r="AG40" s="82"/>
      <c r="AH40" s="82"/>
      <c r="AI40" s="82"/>
      <c r="AJ40" s="82"/>
      <c r="AK40" s="82"/>
      <c r="AL40" s="86" t="s">
        <v>652</v>
      </c>
    </row>
    <row r="41" spans="1:38" s="87" customFormat="1" ht="45" hidden="1" x14ac:dyDescent="0.25">
      <c r="A41" s="62"/>
      <c r="B41" s="62" t="s">
        <v>648</v>
      </c>
      <c r="C41" s="62" t="s">
        <v>658</v>
      </c>
      <c r="D41" s="62">
        <v>2021</v>
      </c>
      <c r="E41" s="62" t="s">
        <v>659</v>
      </c>
      <c r="F41" s="62" t="s">
        <v>651</v>
      </c>
      <c r="G41" s="62" t="s">
        <v>76</v>
      </c>
      <c r="H41" s="62">
        <v>5</v>
      </c>
      <c r="I41" s="62" t="s">
        <v>76</v>
      </c>
      <c r="J41" s="82">
        <v>7263.12</v>
      </c>
      <c r="K41" s="82">
        <v>5810.4960000000001</v>
      </c>
      <c r="L41" s="82">
        <v>1452.624</v>
      </c>
      <c r="M41" s="82">
        <v>7263.12</v>
      </c>
      <c r="N41" s="83">
        <v>5810.4960000000001</v>
      </c>
      <c r="O41" s="84">
        <v>1452.624</v>
      </c>
      <c r="P41" s="62">
        <v>2021</v>
      </c>
      <c r="Q41" s="82"/>
      <c r="R41" s="62">
        <v>5</v>
      </c>
      <c r="S41" s="62">
        <v>2021</v>
      </c>
      <c r="T41" s="94"/>
      <c r="U41" s="82" t="s">
        <v>546</v>
      </c>
      <c r="W41" s="82"/>
      <c r="X41" s="82"/>
      <c r="Y41" s="82"/>
      <c r="Z41" s="82"/>
      <c r="AA41" s="82">
        <v>1644.4804000000001</v>
      </c>
      <c r="AB41" s="82"/>
      <c r="AC41" s="82">
        <v>2329.6804000000002</v>
      </c>
      <c r="AD41" s="82"/>
      <c r="AE41" s="82">
        <v>3288.9597999999996</v>
      </c>
      <c r="AF41" s="82"/>
      <c r="AG41" s="82"/>
      <c r="AH41" s="82"/>
      <c r="AI41" s="82"/>
      <c r="AJ41" s="82"/>
      <c r="AK41" s="82"/>
      <c r="AL41" s="86" t="s">
        <v>652</v>
      </c>
    </row>
    <row r="42" spans="1:38" s="87" customFormat="1" ht="60" x14ac:dyDescent="0.25">
      <c r="A42" s="62"/>
      <c r="B42" s="62" t="s">
        <v>648</v>
      </c>
      <c r="C42" s="62" t="s">
        <v>660</v>
      </c>
      <c r="D42" s="62">
        <v>2022</v>
      </c>
      <c r="E42" s="62" t="s">
        <v>661</v>
      </c>
      <c r="F42" s="62" t="s">
        <v>651</v>
      </c>
      <c r="G42" s="62" t="s">
        <v>76</v>
      </c>
      <c r="H42" s="62">
        <v>5</v>
      </c>
      <c r="I42" s="62" t="s">
        <v>76</v>
      </c>
      <c r="J42" s="82">
        <v>101750</v>
      </c>
      <c r="K42" s="82">
        <v>61050</v>
      </c>
      <c r="L42" s="82">
        <v>15262.5</v>
      </c>
      <c r="M42" s="82">
        <v>101750</v>
      </c>
      <c r="N42" s="83">
        <v>61050</v>
      </c>
      <c r="O42" s="88">
        <v>15262.5</v>
      </c>
      <c r="P42" s="62">
        <v>2022</v>
      </c>
      <c r="Q42" s="82"/>
      <c r="R42" s="62">
        <v>5</v>
      </c>
      <c r="S42" s="62">
        <v>2023</v>
      </c>
      <c r="T42" s="93">
        <f>+N42/R42*2</f>
        <v>24420</v>
      </c>
      <c r="U42" s="93"/>
      <c r="V42" s="82">
        <v>81400</v>
      </c>
      <c r="W42" s="95">
        <v>20350</v>
      </c>
      <c r="X42" s="82">
        <v>25437.5</v>
      </c>
      <c r="Y42" s="82">
        <v>22987.5726</v>
      </c>
      <c r="Z42" s="82">
        <v>8068.1538</v>
      </c>
      <c r="AA42" s="82">
        <v>7962</v>
      </c>
      <c r="AB42" s="82">
        <v>4243.0634</v>
      </c>
      <c r="AC42" s="82">
        <v>10923.345800000001</v>
      </c>
      <c r="AD42" s="82">
        <v>6898.8883999999998</v>
      </c>
      <c r="AE42" s="82">
        <v>10243.8884</v>
      </c>
      <c r="AF42" s="82">
        <v>29711.299599999998</v>
      </c>
      <c r="AG42" s="82"/>
      <c r="AH42" s="82"/>
      <c r="AI42" s="82"/>
      <c r="AJ42" s="82"/>
      <c r="AK42" s="82"/>
      <c r="AL42" s="86" t="s">
        <v>652</v>
      </c>
    </row>
    <row r="43" spans="1:38" s="87" customFormat="1" ht="75" x14ac:dyDescent="0.25">
      <c r="A43" s="62"/>
      <c r="B43" s="62" t="s">
        <v>662</v>
      </c>
      <c r="C43" s="62" t="s">
        <v>663</v>
      </c>
      <c r="D43" s="62">
        <v>2024</v>
      </c>
      <c r="E43" s="62" t="s">
        <v>664</v>
      </c>
      <c r="F43" s="62" t="s">
        <v>665</v>
      </c>
      <c r="G43" s="62" t="s">
        <v>76</v>
      </c>
      <c r="H43" s="62">
        <v>2</v>
      </c>
      <c r="I43" s="62" t="s">
        <v>76</v>
      </c>
      <c r="J43" s="82">
        <v>4349</v>
      </c>
      <c r="K43" s="82">
        <v>3479.2</v>
      </c>
      <c r="L43" s="82">
        <v>869.8</v>
      </c>
      <c r="M43" s="82">
        <v>4349</v>
      </c>
      <c r="N43" s="83">
        <v>3479.2</v>
      </c>
      <c r="O43" s="88">
        <v>869.8</v>
      </c>
      <c r="P43" s="62">
        <v>2024</v>
      </c>
      <c r="Q43" s="82"/>
      <c r="R43" s="62">
        <v>2</v>
      </c>
      <c r="S43" s="62">
        <v>2024</v>
      </c>
      <c r="T43" s="93">
        <f>+N43/R43</f>
        <v>1739.6</v>
      </c>
      <c r="U43" s="93"/>
      <c r="V43" s="82"/>
      <c r="W43" s="82"/>
      <c r="X43" s="82"/>
      <c r="Y43" s="82"/>
      <c r="Z43" s="82">
        <v>1100</v>
      </c>
      <c r="AA43" s="82">
        <v>1160</v>
      </c>
      <c r="AB43" s="82"/>
      <c r="AC43" s="82"/>
      <c r="AD43" s="82"/>
      <c r="AE43" s="82"/>
      <c r="AF43" s="82">
        <v>1816</v>
      </c>
      <c r="AG43" s="82"/>
      <c r="AH43" s="82"/>
      <c r="AI43" s="82"/>
      <c r="AJ43" s="82"/>
      <c r="AK43" s="82"/>
      <c r="AL43" s="86" t="s">
        <v>652</v>
      </c>
    </row>
    <row r="44" spans="1:38" s="87" customFormat="1" ht="75" x14ac:dyDescent="0.25">
      <c r="A44" s="62"/>
      <c r="B44" s="62" t="s">
        <v>662</v>
      </c>
      <c r="C44" s="62" t="s">
        <v>666</v>
      </c>
      <c r="D44" s="62">
        <v>2024</v>
      </c>
      <c r="E44" s="62" t="s">
        <v>667</v>
      </c>
      <c r="F44" s="62" t="s">
        <v>665</v>
      </c>
      <c r="G44" s="62" t="s">
        <v>76</v>
      </c>
      <c r="H44" s="62">
        <v>2</v>
      </c>
      <c r="I44" s="62" t="s">
        <v>76</v>
      </c>
      <c r="J44" s="82">
        <v>4412</v>
      </c>
      <c r="K44" s="82">
        <v>3529.6</v>
      </c>
      <c r="L44" s="82">
        <v>882.4</v>
      </c>
      <c r="M44" s="82">
        <v>4412</v>
      </c>
      <c r="N44" s="83">
        <v>3529.6</v>
      </c>
      <c r="O44" s="88">
        <v>882.4</v>
      </c>
      <c r="P44" s="62">
        <v>2024</v>
      </c>
      <c r="Q44" s="82"/>
      <c r="R44" s="62">
        <v>2</v>
      </c>
      <c r="S44" s="62">
        <v>2024</v>
      </c>
      <c r="T44" s="93">
        <f>+N44/R44</f>
        <v>1764.8</v>
      </c>
      <c r="U44" s="93"/>
      <c r="V44" s="82"/>
      <c r="W44" s="82"/>
      <c r="X44" s="82"/>
      <c r="Y44" s="82">
        <v>818.8</v>
      </c>
      <c r="Z44" s="82">
        <v>427.2</v>
      </c>
      <c r="AA44" s="82">
        <v>427.2</v>
      </c>
      <c r="AB44" s="82">
        <v>284.8</v>
      </c>
      <c r="AC44" s="82">
        <v>427.2</v>
      </c>
      <c r="AD44" s="82">
        <v>284.8</v>
      </c>
      <c r="AE44" s="82">
        <v>427.2</v>
      </c>
      <c r="AF44" s="82">
        <v>1174.8</v>
      </c>
      <c r="AG44" s="82"/>
      <c r="AH44" s="82"/>
      <c r="AI44" s="82"/>
      <c r="AJ44" s="82"/>
      <c r="AK44" s="82"/>
      <c r="AL44" s="86" t="s">
        <v>652</v>
      </c>
    </row>
    <row r="45" spans="1:38" x14ac:dyDescent="0.25">
      <c r="J45" s="96">
        <f>SUBTOTAL(9,J3:J44)</f>
        <v>681460.78672131174</v>
      </c>
      <c r="K45" s="96">
        <f>SUBTOTAL(9,K3:K44)</f>
        <v>524818.62937704916</v>
      </c>
      <c r="L45" s="96">
        <f t="shared" ref="L45:M45" si="4">SUBTOTAL(9,L3:L44)</f>
        <v>131087.96534426231</v>
      </c>
      <c r="M45" s="96">
        <f t="shared" si="4"/>
        <v>681460.80688524619</v>
      </c>
      <c r="N45" s="97">
        <f>SUBTOTAL(9,N3:N44)</f>
        <v>524818.64550819679</v>
      </c>
      <c r="O45" s="100">
        <f>SUBTOTAL(9,O3:O44)</f>
        <v>131087.96937704919</v>
      </c>
      <c r="T45" s="101">
        <f>SUBTOTAL(9,T3:T44)</f>
        <v>298763.86377595621</v>
      </c>
      <c r="U45" s="98"/>
      <c r="Y45" s="96">
        <f t="shared" ref="Y45:AF45" si="5">SUBTOTAL(9,Y3:Y44)</f>
        <v>104275.85505901641</v>
      </c>
      <c r="Z45" s="96">
        <f t="shared" si="5"/>
        <v>54418.215439344262</v>
      </c>
      <c r="AA45" s="96">
        <f t="shared" si="5"/>
        <v>56629.671639344269</v>
      </c>
      <c r="AB45" s="96">
        <f t="shared" si="5"/>
        <v>27173.125039344261</v>
      </c>
      <c r="AC45" s="96">
        <f t="shared" si="5"/>
        <v>62700.057439344266</v>
      </c>
      <c r="AD45" s="96">
        <f t="shared" si="5"/>
        <v>45167.52003934425</v>
      </c>
      <c r="AE45" s="96">
        <f t="shared" si="5"/>
        <v>56934.76003934427</v>
      </c>
      <c r="AF45" s="96">
        <f t="shared" si="5"/>
        <v>120838.76484590163</v>
      </c>
    </row>
    <row r="51" spans="26:28" x14ac:dyDescent="0.25">
      <c r="Z51" s="96"/>
      <c r="AB51" s="96"/>
    </row>
  </sheetData>
  <autoFilter ref="A2:AL44">
    <filterColumn colId="18">
      <filters>
        <filter val="2020"/>
        <filter val="2021"/>
        <filter val="2022"/>
        <filter val="2023"/>
        <filter val="2024"/>
      </filters>
    </filterColumn>
    <filterColumn colId="20">
      <filters blank="1"/>
    </filterColumn>
  </autoFilter>
  <dataValidations count="2">
    <dataValidation type="list" allowBlank="1" showInputMessage="1" showErrorMessage="1" sqref="H3:H9 H35:H39 R35:R39 R28:R33 R3:R9 H41:H42 R41 H27:H33">
      <formula1>"1,2,3,4,5,6,7,8,"</formula1>
    </dataValidation>
    <dataValidation type="list" allowBlank="1" showInputMessage="1" showErrorMessage="1" sqref="G3:G9 I3:I20 I41:I42 I22:I39 G27:G42">
      <formula1>"si,no"</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'C:\Users\53390paderas\Desktop\INCENTIVI\INCENTIVI PER FUNZIONI TECNICHE\REGOLAMENTO ARES\RICOGNIZIONE INCENTIVI\2026\parziali\[quantificazione incentivi tecnici non pagati ai fini dell''accontonamento_Federica.xlsx]Foglio2'!#REF!</xm:f>
          </x14:formula1>
          <xm:sqref>F30:F33 B30:B33</xm:sqref>
        </x14:dataValidation>
        <x14:dataValidation type="list" allowBlank="1" showInputMessage="1" showErrorMessage="1">
          <x14:formula1>
            <xm:f>'C:\Users\53390paderas\Desktop\INCENTIVI\INCENTIVI PER FUNZIONI TECNICHE\REGOLAMENTO ARES\RICOGNIZIONE INCENTIVI\2026\parziali\[quantificazione incentivi tecnici non pagati ai fini dell''accontonamento_Michela .xlsx]Foglio2'!#REF!</xm:f>
          </x14:formula1>
          <xm:sqref>F36:F37 B36:B37</xm:sqref>
        </x14:dataValidation>
        <x14:dataValidation type="list" allowBlank="1" showInputMessage="1" showErrorMessage="1">
          <x14:formula1>
            <xm:f>'C:\Users\53390paderas\Desktop\INCENTIVI\INCENTIVI PER FUNZIONI TECNICHE\REGOLAMENTO ARES\RICOGNIZIONE INCENTIVI\2026\parziali\[quantificazione incentivi tecnici non pagati ai fini dell''accontonamento_Nicola .xlsx]Foglio2'!#REF!</xm:f>
          </x14:formula1>
          <xm:sqref>F34:F35 B34:B35</xm:sqref>
        </x14:dataValidation>
        <x14:dataValidation type="list" allowBlank="1" showInputMessage="1" showErrorMessage="1">
          <x14:formula1>
            <xm:f>'C:\Users\53390paderas\Desktop\INCENTIVI\INCENTIVI PER FUNZIONI TECNICHE\REGOLAMENTO ARES\RICOGNIZIONE INCENTIVI\2026\parziali\[quantificazione incentivi tecnici non pagati ai fini dell''accontonamento_Luca.xlsx]Foglio2'!#REF!</xm:f>
          </x14:formula1>
          <xm:sqref>F29 B29</xm:sqref>
        </x14:dataValidation>
        <x14:dataValidation type="list" allowBlank="1" showInputMessage="1" showErrorMessage="1">
          <x14:formula1>
            <xm:f>'C:\Users\53390paderas\Desktop\INCENTIVI\INCENTIVI PER FUNZIONI TECNICHE\REGOLAMENTO ARES\RICOGNIZIONE INCENTIVI\2026\parziali\[quantificazione incentivi tecnici non pagati ai fini dell''accontonamento_Daniela.xlsx]Foglio2'!#REF!</xm:f>
          </x14:formula1>
          <xm:sqref>F27:F28 B27:B28</xm:sqref>
        </x14:dataValidation>
        <x14:dataValidation type="list" allowBlank="1" showInputMessage="1" showErrorMessage="1">
          <x14:formula1>
            <xm:f>'C:\Users\53390paderas\Desktop\INCENTIVI\INCENTIVI PER FUNZIONI TECNICHE\REGOLAMENTO ARES\RICOGNIZIONE INCENTIVI\2026\parziali\[QUALIFICAZIONE INCENTIVI TECNICI_Tiziana .xlsx]Foglio2'!#REF!</xm:f>
          </x14:formula1>
          <xm:sqref>F9:F21</xm:sqref>
        </x14:dataValidation>
        <x14:dataValidation type="list" allowBlank="1" showInputMessage="1" showErrorMessage="1">
          <x14:formula1>
            <xm:f>'C:\Users\856261mura\Documents\Documenti -Valeria\SC BILANCIO\2024\Incentivi Tecnici\[quantificazione incentivi tecnici non pagati ai fini dell''accontonamento_2024 Dipart ICT.xlsx]Foglio2'!#REF!</xm:f>
          </x14:formula1>
          <xm:sqref>F3:F8 B3:B8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zoomScale="140" zoomScaleNormal="140" workbookViewId="0">
      <selection activeCell="H7" sqref="H7"/>
    </sheetView>
  </sheetViews>
  <sheetFormatPr defaultRowHeight="15" x14ac:dyDescent="0.25"/>
  <cols>
    <col min="1" max="1" width="32.28515625" customWidth="1"/>
    <col min="2" max="2" width="20.7109375" bestFit="1" customWidth="1"/>
    <col min="3" max="3" width="16.140625" bestFit="1" customWidth="1"/>
    <col min="4" max="4" width="25.5703125" bestFit="1" customWidth="1"/>
    <col min="5" max="5" width="26.7109375" bestFit="1" customWidth="1"/>
  </cols>
  <sheetData>
    <row r="1" spans="1:5" x14ac:dyDescent="0.25">
      <c r="A1" s="102" t="s">
        <v>556</v>
      </c>
      <c r="B1" s="102"/>
      <c r="C1" s="102"/>
      <c r="D1" s="102"/>
      <c r="E1" s="102"/>
    </row>
    <row r="2" spans="1:5" ht="45" x14ac:dyDescent="0.25">
      <c r="A2" s="69" t="s">
        <v>548</v>
      </c>
      <c r="B2" s="69" t="s">
        <v>549</v>
      </c>
      <c r="C2" s="69" t="s">
        <v>550</v>
      </c>
      <c r="D2" s="69" t="s">
        <v>551</v>
      </c>
      <c r="E2" s="70" t="s">
        <v>552</v>
      </c>
    </row>
    <row r="3" spans="1:5" x14ac:dyDescent="0.25">
      <c r="A3" s="69" t="s">
        <v>553</v>
      </c>
      <c r="B3" s="71">
        <v>950658.1490669999</v>
      </c>
      <c r="C3" s="71">
        <v>131087.96937704919</v>
      </c>
      <c r="D3" s="71">
        <v>119958.76537704919</v>
      </c>
      <c r="E3" s="71">
        <f>+B3+C3-D3</f>
        <v>961787.35306699981</v>
      </c>
    </row>
    <row r="4" spans="1:5" x14ac:dyDescent="0.25">
      <c r="A4" s="69"/>
      <c r="B4" s="72"/>
      <c r="C4" s="72"/>
      <c r="D4" s="72"/>
      <c r="E4" s="72"/>
    </row>
    <row r="5" spans="1:5" x14ac:dyDescent="0.25">
      <c r="A5" s="69" t="s">
        <v>554</v>
      </c>
      <c r="B5" s="71">
        <v>1565311.1878134666</v>
      </c>
      <c r="C5" s="71">
        <v>298763.86</v>
      </c>
      <c r="D5" s="71">
        <v>351300.84</v>
      </c>
      <c r="E5" s="73">
        <f>+B5+C5-D5</f>
        <v>1512774.2078134667</v>
      </c>
    </row>
    <row r="6" spans="1:5" x14ac:dyDescent="0.25">
      <c r="A6" s="69"/>
      <c r="B6" s="72"/>
      <c r="C6" s="72"/>
      <c r="D6" s="72"/>
      <c r="E6" s="72"/>
    </row>
    <row r="7" spans="1:5" x14ac:dyDescent="0.25">
      <c r="A7" s="69" t="s">
        <v>555</v>
      </c>
      <c r="B7" s="71">
        <v>739461.89</v>
      </c>
      <c r="C7" s="72"/>
      <c r="D7" s="72"/>
      <c r="E7" s="71">
        <f>+B7+C7-D7</f>
        <v>739461.89</v>
      </c>
    </row>
    <row r="8" spans="1:5" x14ac:dyDescent="0.25">
      <c r="A8" s="72"/>
      <c r="B8" s="72"/>
      <c r="C8" s="72"/>
      <c r="D8" s="72"/>
      <c r="E8" s="74">
        <f>SUM(E3:E7)</f>
        <v>3214023.4508804665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 Foglio calcolo acquisti</vt:lpstr>
      <vt:lpstr>Foglio calcolo ICT</vt:lpstr>
      <vt:lpstr>Riepilogo da accantonare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Valeria Mura</dc:creator>
  <cp:lastModifiedBy>Valeria Mura</cp:lastModifiedBy>
  <dcterms:created xsi:type="dcterms:W3CDTF">2026-03-10T07:38:13Z</dcterms:created>
  <dcterms:modified xsi:type="dcterms:W3CDTF">2026-03-17T15:53:23Z</dcterms:modified>
</cp:coreProperties>
</file>